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435" windowWidth="21510" windowHeight="12975"/>
  </bookViews>
  <sheets>
    <sheet name="Полы от 18.04.22" sheetId="8" r:id="rId1"/>
  </sheets>
  <definedNames>
    <definedName name="_xlnm.Print_Titles" localSheetId="0">'Полы от 18.04.22'!$12:$15</definedName>
    <definedName name="_xlnm.Print_Area" localSheetId="0">'Полы от 18.04.22'!$A$1:$T$72</definedName>
  </definedNames>
  <calcPr calcId="145621" fullPrecision="0"/>
</workbook>
</file>

<file path=xl/calcChain.xml><?xml version="1.0" encoding="utf-8"?>
<calcChain xmlns="http://schemas.openxmlformats.org/spreadsheetml/2006/main">
  <c r="L72" i="8" l="1"/>
  <c r="M72" i="8"/>
  <c r="N72" i="8"/>
  <c r="K72" i="8"/>
  <c r="K70" i="8"/>
  <c r="K67" i="8"/>
  <c r="K64" i="8"/>
  <c r="K62" i="8"/>
  <c r="K59" i="8"/>
  <c r="K55" i="8"/>
  <c r="M51" i="8"/>
  <c r="L51" i="8"/>
  <c r="K51" i="8"/>
  <c r="K48" i="8"/>
  <c r="K45" i="8"/>
  <c r="K38" i="8"/>
  <c r="K35" i="8"/>
  <c r="K31" i="8"/>
  <c r="K28" i="8"/>
  <c r="K24" i="8"/>
  <c r="K21" i="8"/>
  <c r="N51" i="8" l="1"/>
  <c r="F55" i="8" l="1"/>
  <c r="G55" i="8"/>
  <c r="G52" i="8" l="1"/>
  <c r="F52" i="8"/>
  <c r="G21" i="8" l="1"/>
  <c r="F21" i="8"/>
  <c r="G28" i="8"/>
  <c r="F28" i="8"/>
  <c r="G35" i="8"/>
  <c r="F35" i="8"/>
  <c r="G48" i="8"/>
  <c r="F48" i="8"/>
  <c r="G45" i="8"/>
  <c r="G47" i="8" s="1"/>
  <c r="F45" i="8"/>
  <c r="G67" i="8"/>
  <c r="F67" i="8"/>
  <c r="F68" i="8" s="1"/>
  <c r="G62" i="8"/>
  <c r="F62" i="8"/>
  <c r="G59" i="8"/>
  <c r="F59" i="8"/>
  <c r="G38" i="8"/>
  <c r="F38" i="8"/>
  <c r="G31" i="8"/>
  <c r="F31" i="8"/>
  <c r="G24" i="8"/>
  <c r="F24" i="8"/>
  <c r="G71" i="8" l="1"/>
  <c r="F71" i="8"/>
  <c r="H70" i="8"/>
  <c r="G68" i="8"/>
  <c r="F69" i="8"/>
  <c r="G65" i="8"/>
  <c r="F65" i="8"/>
  <c r="H64" i="8"/>
  <c r="G63" i="8"/>
  <c r="G61" i="8"/>
  <c r="F60" i="8"/>
  <c r="G56" i="8"/>
  <c r="F56" i="8"/>
  <c r="G53" i="8"/>
  <c r="F53" i="8"/>
  <c r="G49" i="8"/>
  <c r="F50" i="8"/>
  <c r="F46" i="8"/>
  <c r="G39" i="8"/>
  <c r="F40" i="8"/>
  <c r="G37" i="8"/>
  <c r="F37" i="8"/>
  <c r="G36" i="8"/>
  <c r="F36" i="8"/>
  <c r="H35" i="8"/>
  <c r="G32" i="8"/>
  <c r="F33" i="8"/>
  <c r="G30" i="8"/>
  <c r="F29" i="8"/>
  <c r="G25" i="8"/>
  <c r="F26" i="8"/>
  <c r="G23" i="8"/>
  <c r="F22" i="8"/>
  <c r="M35" i="8" l="1"/>
  <c r="L35" i="8"/>
  <c r="M64" i="8"/>
  <c r="L64" i="8"/>
  <c r="M70" i="8"/>
  <c r="L70" i="8"/>
  <c r="H65" i="8"/>
  <c r="H71" i="8"/>
  <c r="H36" i="8"/>
  <c r="H37" i="8"/>
  <c r="H62" i="8"/>
  <c r="H53" i="8"/>
  <c r="H56" i="8"/>
  <c r="H21" i="8"/>
  <c r="G22" i="8"/>
  <c r="H22" i="8" s="1"/>
  <c r="F23" i="8"/>
  <c r="H23" i="8" s="1"/>
  <c r="F25" i="8"/>
  <c r="H25" i="8" s="1"/>
  <c r="G26" i="8"/>
  <c r="H26" i="8" s="1"/>
  <c r="H28" i="8"/>
  <c r="G29" i="8"/>
  <c r="H29" i="8" s="1"/>
  <c r="F30" i="8"/>
  <c r="H30" i="8" s="1"/>
  <c r="F32" i="8"/>
  <c r="H32" i="8" s="1"/>
  <c r="G33" i="8"/>
  <c r="H33" i="8" s="1"/>
  <c r="F39" i="8"/>
  <c r="H39" i="8" s="1"/>
  <c r="G40" i="8"/>
  <c r="H40" i="8" s="1"/>
  <c r="H45" i="8"/>
  <c r="G46" i="8"/>
  <c r="H46" i="8" s="1"/>
  <c r="F47" i="8"/>
  <c r="H47" i="8" s="1"/>
  <c r="F49" i="8"/>
  <c r="H49" i="8" s="1"/>
  <c r="G50" i="8"/>
  <c r="H50" i="8" s="1"/>
  <c r="H52" i="8"/>
  <c r="H55" i="8"/>
  <c r="H59" i="8"/>
  <c r="G60" i="8"/>
  <c r="H60" i="8" s="1"/>
  <c r="F61" i="8"/>
  <c r="H61" i="8" s="1"/>
  <c r="F63" i="8"/>
  <c r="H63" i="8" s="1"/>
  <c r="H68" i="8"/>
  <c r="G69" i="8"/>
  <c r="H69" i="8" s="1"/>
  <c r="H24" i="8"/>
  <c r="H31" i="8"/>
  <c r="H38" i="8"/>
  <c r="H48" i="8"/>
  <c r="H67" i="8"/>
  <c r="L38" i="8" l="1"/>
  <c r="M38" i="8"/>
  <c r="M24" i="8"/>
  <c r="L24" i="8"/>
  <c r="M59" i="8"/>
  <c r="L59" i="8"/>
  <c r="L48" i="8"/>
  <c r="M48" i="8"/>
  <c r="L31" i="8"/>
  <c r="M31" i="8"/>
  <c r="L55" i="8"/>
  <c r="M55" i="8"/>
  <c r="M45" i="8"/>
  <c r="L45" i="8"/>
  <c r="M21" i="8"/>
  <c r="L21" i="8"/>
  <c r="N70" i="8"/>
  <c r="N64" i="8"/>
  <c r="N35" i="8"/>
  <c r="L67" i="8"/>
  <c r="M67" i="8"/>
  <c r="M28" i="8"/>
  <c r="L28" i="8"/>
  <c r="L62" i="8"/>
  <c r="M62" i="8"/>
  <c r="N62" i="8" l="1"/>
  <c r="N67" i="8"/>
  <c r="N21" i="8"/>
  <c r="N45" i="8"/>
  <c r="N59" i="8"/>
  <c r="N24" i="8"/>
  <c r="N28" i="8"/>
  <c r="N55" i="8"/>
  <c r="N31" i="8"/>
  <c r="N48" i="8"/>
  <c r="N38" i="8"/>
</calcChain>
</file>

<file path=xl/sharedStrings.xml><?xml version="1.0" encoding="utf-8"?>
<sst xmlns="http://schemas.openxmlformats.org/spreadsheetml/2006/main" count="198" uniqueCount="127">
  <si>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</si>
  <si>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</si>
  <si>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</si>
  <si>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</si>
  <si>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</si>
  <si>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</si>
  <si>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</si>
  <si>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</si>
  <si>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</si>
  <si>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</si>
  <si>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</si>
  <si>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</si>
  <si>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</si>
  <si>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</si>
  <si>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</si>
  <si>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шт</t>
  </si>
  <si>
    <t>Ламинат, b=8-10 мм</t>
  </si>
  <si>
    <t>Подложка под ламинат  Refoam 3002 или аналог, толщ. 2мм</t>
  </si>
  <si>
    <t>ПОЛЫ</t>
  </si>
  <si>
    <t>Облицовка полов керамическим гранитом на клеевом растворе</t>
  </si>
  <si>
    <t>Керамический гранит 300х300х8 мм</t>
  </si>
  <si>
    <t>Клей для керамогранита на цементной основе</t>
  </si>
  <si>
    <t>Устройство плинтусов из керамогранита h=100 мм</t>
  </si>
  <si>
    <t>Облицовка полов керамической плиткой на клеевом растворе</t>
  </si>
  <si>
    <t>Керамическая плитка 300х300х8 мм</t>
  </si>
  <si>
    <t>Клей для керамической плитке на цементной основе</t>
  </si>
  <si>
    <t>Тип-1-3. Тамбур</t>
  </si>
  <si>
    <t>Тип-1-6. Мусоросборная камера</t>
  </si>
  <si>
    <t>Устройство плинтусов из керамогранита h=150 мм</t>
  </si>
  <si>
    <t>Полы в квартирах</t>
  </si>
  <si>
    <t>Устройство покрытий полов из ламината</t>
  </si>
  <si>
    <t>Устройство ПВХ плинтуса</t>
  </si>
  <si>
    <t>Плинтус ПВХ  для полов (с учетом соединительных элементов)</t>
  </si>
  <si>
    <t>Устройство накладного порожка</t>
  </si>
  <si>
    <t>Накладной порожек L=900 мм</t>
  </si>
  <si>
    <t>2-15 этаж</t>
  </si>
  <si>
    <t>Полы в МОП (коридор, лифтовой холл, тамбур, лестничная клетка, переходные балконы)</t>
  </si>
  <si>
    <t>Тип m-3. Полы в коридоре, лифтовом холле, тамбуре</t>
  </si>
  <si>
    <t>Тип m-4. Полы на переходных балконах</t>
  </si>
  <si>
    <t>Упрочнение цементной стяжки акрил-силиконовой гидрофобной пропиткой</t>
  </si>
  <si>
    <t>АрмМикс гидрофобный или аналог</t>
  </si>
  <si>
    <t>Тип m-5. Полы на лестничных площадках</t>
  </si>
  <si>
    <t>2.3.2.1</t>
  </si>
  <si>
    <t>Тип m-1. Полы в жилых комнатах, кухнях, коридорах</t>
  </si>
  <si>
    <t>2.3.2.1.1</t>
  </si>
  <si>
    <t>2.3.2.1.2</t>
  </si>
  <si>
    <t>Тип m-2.  Полы в санузлах</t>
  </si>
  <si>
    <t>Тип-1-1. Полы лифтовом холле</t>
  </si>
  <si>
    <t>Полы в МОП (лифтовой холл, тамбур, мусоросборная камера)</t>
  </si>
  <si>
    <t>1.1</t>
  </si>
  <si>
    <t>1.1.1</t>
  </si>
  <si>
    <t>1.1.1.1</t>
  </si>
  <si>
    <t>1.1.1.1.1</t>
  </si>
  <si>
    <t>1.1.1.1.2</t>
  </si>
  <si>
    <t>1.1.1.2</t>
  </si>
  <si>
    <t>1.1.1.2.1</t>
  </si>
  <si>
    <t>1.1.1.2.2</t>
  </si>
  <si>
    <t>1.1.1.3</t>
  </si>
  <si>
    <t>1.1.1.3.1</t>
  </si>
  <si>
    <t>1.1.1.3.2</t>
  </si>
  <si>
    <t>2.1</t>
  </si>
  <si>
    <t>2.1.1</t>
  </si>
  <si>
    <t>2.1.1.1</t>
  </si>
  <si>
    <t>2.1.1.1.1</t>
  </si>
  <si>
    <t>2.1.1.1.2</t>
  </si>
  <si>
    <t>2.2.1</t>
  </si>
  <si>
    <t>2.2.2.1</t>
  </si>
  <si>
    <t>2.2.2.1.1</t>
  </si>
  <si>
    <t>2.2.2.1.2</t>
  </si>
  <si>
    <t>2.2.2.1.3</t>
  </si>
  <si>
    <t>2.1.2.1</t>
  </si>
  <si>
    <t>2.1.3.1</t>
  </si>
  <si>
    <t>2.1.3.1.1</t>
  </si>
  <si>
    <t>2.1.2.1.1</t>
  </si>
  <si>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</si>
  <si>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</si>
  <si>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</si>
  <si>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</si>
  <si>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(Шифр 14295_024-АР. Изм.8 Стадия РД)</t>
  </si>
  <si>
    <t>Стоимость ед., руб., в т.ч. НДС</t>
  </si>
  <si>
    <t>Стоимость всего, руб., в т.ч. НДС</t>
  </si>
  <si>
    <t>Примечание</t>
  </si>
  <si>
    <t>Материалы</t>
  </si>
  <si>
    <t>СМР</t>
  </si>
  <si>
    <t>ИТОГО</t>
  </si>
  <si>
    <t>Всего по расчету с НДС 20%</t>
  </si>
  <si>
    <t xml:space="preserve">Авансирование, % </t>
  </si>
  <si>
    <t>Временные и другие параметры, ед. изм.</t>
  </si>
  <si>
    <t>Сроки выполнения работ</t>
  </si>
  <si>
    <t>2.2</t>
  </si>
  <si>
    <t>Гарантийные обязательства, год</t>
  </si>
  <si>
    <t>5 лет</t>
  </si>
  <si>
    <t>2.3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</si>
  <si>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</si>
  <si>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</si>
  <si>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</si>
  <si>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</si>
  <si>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</si>
  <si>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</si>
  <si>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</si>
  <si>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</si>
  <si>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</si>
  <si>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</si>
  <si>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</si>
  <si>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</si>
  <si>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</si>
  <si>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</si>
  <si>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</si>
  <si>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</si>
  <si>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</si>
  <si>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</si>
  <si>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</si>
  <si>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</si>
  <si>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</si>
  <si>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</si>
  <si>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</si>
  <si>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</si>
  <si>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</si>
  <si>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</si>
  <si>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</si>
  <si>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</si>
  <si>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</si>
  <si>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</si>
  <si>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июнь 2022 г.-май 2023</t>
  </si>
  <si>
    <t xml:space="preserve">на выполнение комплекса работ  на  устройство покрытия пола   квартир, мест общего  пользования, подсобных и вспомогательных помещений  корпуса №24 (секции №1 и №2) 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</si>
  <si>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</si>
  <si>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Объём работ и нормативная потребность материалов на объект по производственной норме (По 14295_024-АР. Изм.8 ст. РД.)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</si>
</sst>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00"/>
    <numFmt numFmtId="168" formatCode="_-* #,##0.00[$€-1]_-;\-* #,##0.00[$€-1]_-;_-* &quot;-&quot;??[$€-1]_-"/>
    <numFmt numFmtId="169" formatCode="_-* #,##0\ &quot;руб&quot;_-;\-* #,##0\ &quot;руб&quot;_-;_-* &quot;-&quot;\ &quot;руб&quot;_-;_-@_-"/>
    <numFmt numFmtId="170" formatCode="&quot;?.&quot;#,##0_);[Red]\(&quot;?.&quot;#,##0\)"/>
    <numFmt numFmtId="171" formatCode="&quot;?.&quot;#,##0.00_);[Red]\(&quot;?.&quot;#,##0.00\)"/>
    <numFmt numFmtId="172" formatCode="0.0000000"/>
    <numFmt numFmtId="173" formatCode="General_)"/>
    <numFmt numFmtId="174" formatCode="0.000000000"/>
    <numFmt numFmtId="175" formatCode="0.0000000000"/>
    <numFmt numFmtId="176" formatCode="0.00000000000"/>
    <numFmt numFmtId="177" formatCode="0.0000000000000"/>
    <numFmt numFmtId="178" formatCode="\X\X\X\X\X\X\-\X\X\X"/>
    <numFmt numFmtId="179" formatCode="#,##0.0"/>
    <numFmt numFmtId="180" formatCode="#,##0.00_ ;[Red]\(#,##0.00\)\ "/>
    <numFmt numFmtId="181" formatCode="0.0,,_);\(0.0,,\);\-_0_)"/>
    <numFmt numFmtId="182" formatCode="#,##0_);[Red]\(#,##0\)"/>
    <numFmt numFmtId="183" formatCode="#,##0.00_);[Red]\(#,##0.00\)"/>
    <numFmt numFmtId="184" formatCode="0.0%;\(0.0%\)"/>
    <numFmt numFmtId="185" formatCode="0.000000"/>
    <numFmt numFmtId="186" formatCode="&quot;£&quot;#,##0"/>
    <numFmt numFmtId="187" formatCode="_-* #,##0.00&quot;р.&quot;_-;\-* #,##0.00&quot;р.&quot;_-;_-* &quot;-&quot;??&quot;р.&quot;_-;_-@_-"/>
    <numFmt numFmtId="188" formatCode="_-&quot;£&quot;* #,##0.00_-;\-&quot;£&quot;* #,##0.00_-;_-&quot;£&quot;* &quot;-&quot;??_-;_-@_-"/>
    <numFmt numFmtId="189" formatCode="#,##0\т"/>
    <numFmt numFmtId="190" formatCode="_-* #,##0_р_._-;\-* #,##0_р_._-;_-* &quot;-&quot;_р_._-;_-@_-"/>
    <numFmt numFmtId="191" formatCode="_-* #,##0.00_р_._-;\-* #,##0.00_р_._-;_-* &quot;-&quot;??_р_._-;_-@_-"/>
    <numFmt numFmtId="192" formatCode="_(* #,##0.00_);_(* \(#,##0.00\);_(* &quot;-&quot;??_);_(@_)"/>
    <numFmt numFmtId="193" formatCode="_(* #,##0.00_);_(* \(#,##0.00\);_(* \-??_);_(@_)"/>
    <numFmt numFmtId="194" formatCode="#,###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92D05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310">
    <xf numFmtId="0" fontId="0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1" fillId="0" borderId="0"/>
    <xf numFmtId="168" fontId="10" fillId="0" borderId="0"/>
    <xf numFmtId="168" fontId="11" fillId="0" borderId="0"/>
    <xf numFmtId="168" fontId="10" fillId="0" borderId="0"/>
    <xf numFmtId="168" fontId="11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168" fontId="10" fillId="0" borderId="0"/>
    <xf numFmtId="168" fontId="10" fillId="0" borderId="0"/>
    <xf numFmtId="168" fontId="10" fillId="0" borderId="0"/>
    <xf numFmtId="168" fontId="11" fillId="0" borderId="0"/>
    <xf numFmtId="168" fontId="11" fillId="0" borderId="0"/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8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3" fillId="0" borderId="0">
      <protection locked="0"/>
    </xf>
    <xf numFmtId="168" fontId="13" fillId="0" borderId="0">
      <protection locked="0"/>
    </xf>
    <xf numFmtId="169" fontId="8" fillId="0" borderId="0">
      <alignment horizontal="center"/>
    </xf>
    <xf numFmtId="168" fontId="14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7" fillId="0" borderId="0" applyNumberFormat="0" applyFill="0" applyBorder="0" applyAlignment="0" applyProtection="0">
      <alignment vertical="top"/>
      <protection locked="0"/>
    </xf>
    <xf numFmtId="168" fontId="18" fillId="0" borderId="0"/>
    <xf numFmtId="172" fontId="8" fillId="0" borderId="0" applyFill="0" applyBorder="0" applyAlignment="0"/>
    <xf numFmtId="173" fontId="19" fillId="0" borderId="0" applyFill="0" applyBorder="0" applyAlignment="0"/>
    <xf numFmtId="167" fontId="19" fillId="0" borderId="0" applyFill="0" applyBorder="0" applyAlignment="0"/>
    <xf numFmtId="174" fontId="8" fillId="0" borderId="0" applyFill="0" applyBorder="0" applyAlignment="0"/>
    <xf numFmtId="175" fontId="8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37" fontId="20" fillId="18" borderId="1">
      <alignment horizontal="center" vertical="center"/>
    </xf>
    <xf numFmtId="38" fontId="4" fillId="0" borderId="0" applyFont="0" applyFill="0" applyBorder="0" applyAlignment="0" applyProtection="0"/>
    <xf numFmtId="172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19" fillId="0" borderId="0" applyFont="0" applyFill="0" applyBorder="0" applyAlignment="0" applyProtection="0"/>
    <xf numFmtId="176" fontId="8" fillId="0" borderId="0" applyFont="0" applyFill="0" applyBorder="0" applyAlignment="0" applyProtection="0"/>
    <xf numFmtId="14" fontId="21" fillId="0" borderId="0" applyFont="0" applyBorder="0">
      <alignment vertical="top"/>
    </xf>
    <xf numFmtId="14" fontId="22" fillId="0" borderId="0" applyFill="0" applyBorder="0" applyAlignment="0"/>
    <xf numFmtId="178" fontId="8" fillId="0" borderId="9">
      <alignment vertical="center"/>
    </xf>
    <xf numFmtId="168" fontId="23" fillId="0" borderId="0" applyNumberFormat="0" applyFill="0" applyBorder="0" applyAlignment="0" applyProtection="0"/>
    <xf numFmtId="172" fontId="8" fillId="0" borderId="0" applyFill="0" applyBorder="0" applyAlignment="0"/>
    <xf numFmtId="173" fontId="19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168" fontId="8" fillId="0" borderId="0" applyFont="0" applyFill="0" applyBorder="0" applyAlignment="0" applyProtection="0"/>
    <xf numFmtId="0" fontId="24" fillId="0" borderId="0"/>
    <xf numFmtId="168" fontId="12" fillId="0" borderId="0">
      <protection locked="0"/>
    </xf>
    <xf numFmtId="168" fontId="12" fillId="0" borderId="0">
      <protection locked="0"/>
    </xf>
    <xf numFmtId="168" fontId="25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25" fillId="0" borderId="0">
      <protection locked="0"/>
    </xf>
    <xf numFmtId="168" fontId="4" fillId="0" borderId="0"/>
    <xf numFmtId="168" fontId="26" fillId="0" borderId="0" applyNumberFormat="0" applyFill="0" applyBorder="0" applyAlignment="0" applyProtection="0">
      <alignment vertical="top"/>
      <protection locked="0"/>
    </xf>
    <xf numFmtId="168" fontId="27" fillId="0" borderId="10" applyNumberFormat="0" applyAlignment="0" applyProtection="0">
      <alignment horizontal="left" vertical="center"/>
    </xf>
    <xf numFmtId="168" fontId="27" fillId="0" borderId="4">
      <alignment horizontal="left" vertical="center"/>
    </xf>
    <xf numFmtId="168" fontId="28" fillId="0" borderId="0"/>
    <xf numFmtId="168" fontId="29" fillId="0" borderId="0"/>
    <xf numFmtId="168" fontId="30" fillId="0" borderId="0"/>
    <xf numFmtId="168" fontId="5" fillId="0" borderId="0"/>
    <xf numFmtId="168" fontId="31" fillId="0" borderId="0"/>
    <xf numFmtId="168" fontId="32" fillId="0" borderId="0"/>
    <xf numFmtId="168" fontId="4" fillId="0" borderId="0">
      <alignment horizontal="center"/>
    </xf>
    <xf numFmtId="168" fontId="17" fillId="0" borderId="0" applyNumberFormat="0" applyFill="0" applyBorder="0" applyAlignment="0" applyProtection="0">
      <alignment vertical="top"/>
      <protection locked="0"/>
    </xf>
    <xf numFmtId="168" fontId="14" fillId="0" borderId="0"/>
    <xf numFmtId="2" fontId="33" fillId="0" borderId="0"/>
    <xf numFmtId="168" fontId="34" fillId="0" borderId="0" applyNumberFormat="0" applyFill="0" applyBorder="0" applyAlignment="0">
      <protection locked="0"/>
    </xf>
    <xf numFmtId="168" fontId="26" fillId="0" borderId="0" applyNumberFormat="0" applyFill="0" applyBorder="0" applyAlignment="0" applyProtection="0">
      <alignment vertical="top"/>
      <protection locked="0"/>
    </xf>
    <xf numFmtId="168" fontId="35" fillId="0" borderId="0">
      <alignment vertical="center"/>
    </xf>
    <xf numFmtId="3" fontId="36" fillId="19" borderId="1">
      <protection locked="0"/>
    </xf>
    <xf numFmtId="179" fontId="37" fillId="20" borderId="1">
      <alignment horizontal="left"/>
      <protection locked="0"/>
    </xf>
    <xf numFmtId="180" fontId="37" fillId="20" borderId="1">
      <protection locked="0"/>
    </xf>
    <xf numFmtId="168" fontId="37" fillId="20" borderId="1">
      <alignment horizontal="center"/>
      <protection locked="0"/>
    </xf>
    <xf numFmtId="172" fontId="8" fillId="0" borderId="0" applyFill="0" applyBorder="0" applyAlignment="0"/>
    <xf numFmtId="173" fontId="19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168" fontId="4" fillId="0" borderId="0">
      <alignment horizontal="center"/>
    </xf>
    <xf numFmtId="181" fontId="33" fillId="0" borderId="0"/>
    <xf numFmtId="168" fontId="14" fillId="0" borderId="11"/>
    <xf numFmtId="168" fontId="38" fillId="0" borderId="0" applyNumberFormat="0" applyFill="0" applyBorder="0" applyAlignment="0" applyProtection="0"/>
    <xf numFmtId="168" fontId="10" fillId="0" borderId="0"/>
    <xf numFmtId="168" fontId="4" fillId="0" borderId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68" fontId="4" fillId="0" borderId="0"/>
    <xf numFmtId="168" fontId="39" fillId="0" borderId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68" fontId="40" fillId="0" borderId="0" applyNumberFormat="0" applyFill="0" applyBorder="0" applyAlignment="0">
      <protection locked="0"/>
    </xf>
    <xf numFmtId="168" fontId="41" fillId="0" borderId="0"/>
    <xf numFmtId="168" fontId="42" fillId="21" borderId="0">
      <alignment vertical="center"/>
    </xf>
    <xf numFmtId="184" fontId="43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2" fontId="8" fillId="0" borderId="0" applyFill="0" applyBorder="0" applyAlignment="0"/>
    <xf numFmtId="173" fontId="19" fillId="0" borderId="0" applyFill="0" applyBorder="0" applyAlignment="0"/>
    <xf numFmtId="172" fontId="8" fillId="0" borderId="0" applyFill="0" applyBorder="0" applyAlignment="0"/>
    <xf numFmtId="176" fontId="8" fillId="0" borderId="0" applyFill="0" applyBorder="0" applyAlignment="0"/>
    <xf numFmtId="173" fontId="19" fillId="0" borderId="0" applyFill="0" applyBorder="0" applyAlignment="0"/>
    <xf numFmtId="168" fontId="4" fillId="0" borderId="0"/>
    <xf numFmtId="168" fontId="44" fillId="0" borderId="0">
      <alignment horizontal="left"/>
    </xf>
    <xf numFmtId="168" fontId="44" fillId="0" borderId="0">
      <alignment horizontal="right"/>
    </xf>
    <xf numFmtId="168" fontId="41" fillId="0" borderId="0"/>
    <xf numFmtId="168" fontId="45" fillId="22" borderId="1">
      <alignment horizontal="centerContinuous" vertical="center" wrapText="1"/>
      <protection locked="0"/>
    </xf>
    <xf numFmtId="0" fontId="46" fillId="0" borderId="0">
      <alignment horizontal="left" vertical="top"/>
    </xf>
    <xf numFmtId="0" fontId="47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left" vertical="center"/>
    </xf>
    <xf numFmtId="0" fontId="48" fillId="0" borderId="0">
      <alignment horizontal="right" vertical="top"/>
    </xf>
    <xf numFmtId="0" fontId="48" fillId="0" borderId="0">
      <alignment horizontal="left" vertical="top"/>
    </xf>
    <xf numFmtId="0" fontId="49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6" fillId="0" borderId="5">
      <alignment horizontal="center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50" fillId="0" borderId="0">
      <alignment horizontal="left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46" fillId="0" borderId="3">
      <alignment horizontal="center" vertical="center"/>
    </xf>
    <xf numFmtId="0" fontId="46" fillId="0" borderId="3">
      <alignment horizontal="center" vertical="center"/>
    </xf>
    <xf numFmtId="0" fontId="46" fillId="0" borderId="5">
      <alignment horizontal="center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46" fillId="0" borderId="1">
      <alignment horizontal="center" vertical="center"/>
    </xf>
    <xf numFmtId="0" fontId="46" fillId="0" borderId="3">
      <alignment horizontal="center" vertical="center"/>
    </xf>
    <xf numFmtId="0" fontId="50" fillId="0" borderId="0">
      <alignment horizontal="left" vertical="center"/>
    </xf>
    <xf numFmtId="0" fontId="49" fillId="0" borderId="2">
      <alignment horizontal="center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right" vertical="top"/>
    </xf>
    <xf numFmtId="0" fontId="46" fillId="0" borderId="0">
      <alignment horizontal="right" vertical="top"/>
    </xf>
    <xf numFmtId="0" fontId="46" fillId="0" borderId="0">
      <alignment horizontal="right" vertical="top"/>
    </xf>
    <xf numFmtId="0" fontId="49" fillId="0" borderId="6">
      <alignment horizontal="left" vertical="top"/>
    </xf>
    <xf numFmtId="0" fontId="49" fillId="0" borderId="6">
      <alignment horizontal="right" vertical="top"/>
    </xf>
    <xf numFmtId="0" fontId="49" fillId="0" borderId="6">
      <alignment horizontal="right" vertical="top"/>
    </xf>
    <xf numFmtId="0" fontId="50" fillId="0" borderId="0">
      <alignment horizontal="left" vertical="center"/>
    </xf>
    <xf numFmtId="0" fontId="49" fillId="0" borderId="6">
      <alignment horizontal="righ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49" fillId="0" borderId="0">
      <alignment horizontal="right" vertical="top"/>
    </xf>
    <xf numFmtId="0" fontId="50" fillId="0" borderId="0">
      <alignment horizontal="left" vertical="top"/>
    </xf>
    <xf numFmtId="0" fontId="49" fillId="0" borderId="0">
      <alignment horizontal="left" vertical="top"/>
    </xf>
    <xf numFmtId="0" fontId="50" fillId="0" borderId="0">
      <alignment horizontal="right" vertical="top"/>
    </xf>
    <xf numFmtId="0" fontId="49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1" fillId="0" borderId="2">
      <alignment horizontal="left" vertical="top"/>
    </xf>
    <xf numFmtId="0" fontId="50" fillId="0" borderId="0">
      <alignment horizontal="left" vertical="top"/>
    </xf>
    <xf numFmtId="0" fontId="50" fillId="0" borderId="0">
      <alignment horizontal="righ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righ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top"/>
    </xf>
    <xf numFmtId="0" fontId="50" fillId="0" borderId="2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168" fontId="44" fillId="0" borderId="0"/>
    <xf numFmtId="168" fontId="37" fillId="0" borderId="0"/>
    <xf numFmtId="49" fontId="22" fillId="0" borderId="0" applyFill="0" applyBorder="0" applyAlignment="0"/>
    <xf numFmtId="185" fontId="8" fillId="0" borderId="0" applyFill="0" applyBorder="0" applyAlignment="0"/>
    <xf numFmtId="186" fontId="8" fillId="0" borderId="0" applyFill="0" applyBorder="0" applyAlignment="0"/>
    <xf numFmtId="168" fontId="4" fillId="0" borderId="0"/>
    <xf numFmtId="168" fontId="7" fillId="0" borderId="0"/>
    <xf numFmtId="168" fontId="4" fillId="0" borderId="0">
      <alignment horizontal="center" vertical="center" textRotation="180"/>
    </xf>
    <xf numFmtId="168" fontId="7" fillId="0" borderId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173" fontId="52" fillId="0" borderId="12">
      <protection locked="0"/>
    </xf>
    <xf numFmtId="0" fontId="53" fillId="9" borderId="13" applyNumberFormat="0" applyAlignment="0" applyProtection="0"/>
    <xf numFmtId="0" fontId="54" fillId="27" borderId="14" applyNumberFormat="0" applyAlignment="0" applyProtection="0"/>
    <xf numFmtId="0" fontId="55" fillId="27" borderId="13" applyNumberFormat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173" fontId="59" fillId="28" borderId="12"/>
    <xf numFmtId="0" fontId="60" fillId="0" borderId="18" applyNumberFormat="0" applyFill="0" applyAlignment="0" applyProtection="0"/>
    <xf numFmtId="0" fontId="61" fillId="29" borderId="19" applyNumberFormat="0" applyAlignment="0" applyProtection="0"/>
    <xf numFmtId="0" fontId="62" fillId="0" borderId="0" applyNumberFormat="0" applyFill="0" applyBorder="0" applyAlignment="0" applyProtection="0"/>
    <xf numFmtId="0" fontId="6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5" borderId="0" applyNumberFormat="0" applyBorder="0" applyAlignment="0" applyProtection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3" fillId="0" borderId="0"/>
    <xf numFmtId="0" fontId="9" fillId="31" borderId="20" applyNumberFormat="0" applyFont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9" fillId="0" borderId="21" applyNumberFormat="0" applyFill="0" applyAlignment="0" applyProtection="0"/>
    <xf numFmtId="0" fontId="3" fillId="0" borderId="0"/>
    <xf numFmtId="0" fontId="3" fillId="0" borderId="0"/>
    <xf numFmtId="0" fontId="10" fillId="0" borderId="0"/>
    <xf numFmtId="0" fontId="70" fillId="0" borderId="0"/>
    <xf numFmtId="168" fontId="8" fillId="0" borderId="0">
      <alignment vertical="justify"/>
    </xf>
    <xf numFmtId="168" fontId="8" fillId="32" borderId="1" applyNumberFormat="0" applyAlignment="0">
      <alignment horizontal="left"/>
    </xf>
    <xf numFmtId="168" fontId="8" fillId="32" borderId="1" applyNumberFormat="0" applyAlignment="0">
      <alignment horizontal="left"/>
    </xf>
    <xf numFmtId="0" fontId="71" fillId="0" borderId="0" applyNumberFormat="0" applyFill="0" applyBorder="0" applyAlignment="0" applyProtection="0"/>
    <xf numFmtId="0" fontId="3" fillId="0" borderId="0"/>
    <xf numFmtId="0" fontId="3" fillId="0" borderId="0"/>
    <xf numFmtId="189" fontId="72" fillId="0" borderId="0"/>
    <xf numFmtId="165" fontId="9" fillId="0" borderId="0" applyFont="0" applyFill="0" applyBorder="0" applyAlignment="0" applyProtection="0"/>
    <xf numFmtId="3" fontId="73" fillId="0" borderId="7" applyFont="0" applyBorder="0">
      <alignment horizontal="right"/>
      <protection locked="0"/>
    </xf>
    <xf numFmtId="166" fontId="9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1" fontId="15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4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1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65" fillId="0" borderId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3" fontId="65" fillId="0" borderId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3" fontId="65" fillId="0" borderId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7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7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1" fontId="3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2" fontId="4" fillId="0" borderId="0" applyFont="0" applyFill="0" applyBorder="0" applyAlignment="0" applyProtection="0"/>
    <xf numFmtId="0" fontId="3" fillId="0" borderId="0"/>
    <xf numFmtId="194" fontId="76" fillId="33" borderId="22">
      <alignment vertical="center"/>
    </xf>
    <xf numFmtId="0" fontId="77" fillId="6" borderId="0" applyNumberFormat="0" applyBorder="0" applyAlignment="0" applyProtection="0"/>
    <xf numFmtId="0" fontId="3" fillId="0" borderId="0"/>
    <xf numFmtId="0" fontId="3" fillId="0" borderId="0"/>
    <xf numFmtId="168" fontId="12" fillId="0" borderId="0">
      <protection locked="0"/>
    </xf>
    <xf numFmtId="0" fontId="2" fillId="0" borderId="0"/>
    <xf numFmtId="0" fontId="1" fillId="0" borderId="0"/>
    <xf numFmtId="0" fontId="1" fillId="0" borderId="0"/>
  </cellStyleXfs>
  <cellXfs count="126">
    <xf numFmtId="0" fontId="0" fillId="0" borderId="0" xfId="0"/>
    <xf numFmtId="4" fontId="78" fillId="40" borderId="1" xfId="0" applyNumberFormat="1" applyFont="1" applyFill="1" applyBorder="1" applyAlignment="1">
      <alignment horizontal="center" vertical="center" wrapText="1"/>
    </xf>
    <xf numFmtId="0" fontId="79" fillId="0" borderId="0" xfId="0" applyFont="1" applyAlignment="1" applyProtection="1">
      <alignment vertical="center"/>
    </xf>
    <xf numFmtId="0" fontId="80" fillId="0" borderId="0" xfId="0" applyFont="1" applyFill="1" applyAlignment="1"/>
    <xf numFmtId="0" fontId="81" fillId="0" borderId="0" xfId="0" applyFont="1" applyFill="1" applyAlignment="1"/>
    <xf numFmtId="49" fontId="79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49" fontId="82" fillId="0" borderId="0" xfId="0" applyNumberFormat="1" applyFont="1" applyAlignment="1">
      <alignment vertical="center"/>
    </xf>
    <xf numFmtId="49" fontId="83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left" vertical="center" wrapText="1"/>
    </xf>
    <xf numFmtId="49" fontId="83" fillId="0" borderId="0" xfId="0" applyNumberFormat="1" applyFont="1" applyAlignment="1">
      <alignment horizontal="left" vertical="center"/>
    </xf>
    <xf numFmtId="4" fontId="84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9" fontId="30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Alignment="1" applyProtection="1">
      <alignment vertical="center"/>
    </xf>
    <xf numFmtId="4" fontId="29" fillId="2" borderId="0" xfId="0" applyNumberFormat="1" applyFont="1" applyFill="1" applyAlignment="1" applyProtection="1">
      <alignment horizontal="center" vertical="center"/>
    </xf>
    <xf numFmtId="4" fontId="82" fillId="2" borderId="0" xfId="0" applyNumberFormat="1" applyFont="1" applyFill="1" applyAlignment="1" applyProtection="1">
      <alignment horizontal="center" vertical="center"/>
      <protection locked="0"/>
    </xf>
    <xf numFmtId="0" fontId="88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49" fontId="5" fillId="34" borderId="1" xfId="0" applyNumberFormat="1" applyFont="1" applyFill="1" applyBorder="1" applyAlignment="1" applyProtection="1">
      <alignment horizontal="center" vertical="center" wrapText="1"/>
    </xf>
    <xf numFmtId="49" fontId="5" fillId="37" borderId="1" xfId="0" applyNumberFormat="1" applyFont="1" applyFill="1" applyBorder="1" applyAlignment="1" applyProtection="1">
      <alignment horizontal="center" vertical="center" wrapText="1"/>
    </xf>
    <xf numFmtId="0" fontId="83" fillId="38" borderId="1" xfId="0" applyFont="1" applyFill="1" applyBorder="1" applyAlignment="1">
      <alignment horizontal="center" vertical="center"/>
    </xf>
    <xf numFmtId="0" fontId="80" fillId="0" borderId="1" xfId="0" applyFont="1" applyFill="1" applyBorder="1" applyAlignment="1">
      <alignment vertical="center"/>
    </xf>
    <xf numFmtId="0" fontId="80" fillId="0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49" fontId="29" fillId="36" borderId="1" xfId="0" applyNumberFormat="1" applyFont="1" applyFill="1" applyBorder="1" applyAlignment="1" applyProtection="1">
      <alignment horizontal="center" vertical="center" wrapText="1"/>
    </xf>
    <xf numFmtId="0" fontId="29" fillId="36" borderId="1" xfId="0" applyNumberFormat="1" applyFont="1" applyFill="1" applyBorder="1" applyAlignment="1" applyProtection="1">
      <alignment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>
      <alignment vertical="center"/>
    </xf>
    <xf numFmtId="49" fontId="29" fillId="34" borderId="1" xfId="0" applyNumberFormat="1" applyFont="1" applyFill="1" applyBorder="1" applyAlignment="1" applyProtection="1">
      <alignment horizontal="center" vertical="center" wrapText="1"/>
    </xf>
    <xf numFmtId="49" fontId="29" fillId="37" borderId="1" xfId="0" applyNumberFormat="1" applyFont="1" applyFill="1" applyBorder="1" applyAlignment="1" applyProtection="1">
      <alignment horizontal="center" vertical="center" wrapText="1"/>
    </xf>
    <xf numFmtId="49" fontId="29" fillId="38" borderId="1" xfId="0" applyNumberFormat="1" applyFont="1" applyFill="1" applyBorder="1" applyAlignment="1" applyProtection="1">
      <alignment horizontal="center" vertical="center"/>
    </xf>
    <xf numFmtId="0" fontId="83" fillId="38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29" fillId="38" borderId="1" xfId="0" applyNumberFormat="1" applyFont="1" applyFill="1" applyBorder="1" applyAlignment="1" applyProtection="1">
      <alignment horizontal="left" vertical="center" wrapText="1"/>
    </xf>
    <xf numFmtId="0" fontId="29" fillId="38" borderId="1" xfId="0" applyNumberFormat="1" applyFont="1" applyFill="1" applyBorder="1" applyAlignment="1" applyProtection="1">
      <alignment horizontal="center" vertical="center" wrapText="1"/>
    </xf>
    <xf numFmtId="0" fontId="29" fillId="37" borderId="1" xfId="0" applyNumberFormat="1" applyFont="1" applyFill="1" applyBorder="1" applyAlignment="1" applyProtection="1">
      <alignment vertical="center" wrapText="1"/>
    </xf>
    <xf numFmtId="49" fontId="5" fillId="38" borderId="1" xfId="0" applyNumberFormat="1" applyFont="1" applyFill="1" applyBorder="1" applyAlignment="1" applyProtection="1">
      <alignment horizontal="center" vertical="center"/>
    </xf>
    <xf numFmtId="49" fontId="30" fillId="39" borderId="1" xfId="0" applyNumberFormat="1" applyFont="1" applyFill="1" applyBorder="1" applyAlignment="1" applyProtection="1">
      <alignment vertical="center"/>
    </xf>
    <xf numFmtId="0" fontId="5" fillId="39" borderId="1" xfId="0" applyNumberFormat="1" applyFont="1" applyFill="1" applyBorder="1" applyAlignment="1" applyProtection="1">
      <alignment vertical="center"/>
    </xf>
    <xf numFmtId="0" fontId="5" fillId="39" borderId="1" xfId="0" applyNumberFormat="1" applyFont="1" applyFill="1" applyBorder="1" applyAlignment="1" applyProtection="1">
      <alignment vertical="center"/>
      <protection locked="0"/>
    </xf>
    <xf numFmtId="0" fontId="87" fillId="2" borderId="0" xfId="0" applyFont="1" applyFill="1" applyAlignment="1">
      <alignment horizontal="center" vertical="center"/>
    </xf>
    <xf numFmtId="0" fontId="87" fillId="2" borderId="0" xfId="0" applyFont="1" applyFill="1"/>
    <xf numFmtId="49" fontId="5" fillId="0" borderId="1" xfId="0" applyNumberFormat="1" applyFont="1" applyBorder="1" applyAlignment="1">
      <alignment horizontal="center" vertical="center"/>
    </xf>
    <xf numFmtId="0" fontId="87" fillId="0" borderId="0" xfId="0" applyFont="1" applyFill="1" applyAlignment="1">
      <alignment horizontal="center" vertical="center" wrapText="1"/>
    </xf>
    <xf numFmtId="49" fontId="5" fillId="3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7" fillId="0" borderId="0" xfId="0" applyFont="1"/>
    <xf numFmtId="0" fontId="87" fillId="0" borderId="0" xfId="0" applyFont="1" applyAlignment="1">
      <alignment wrapText="1"/>
    </xf>
    <xf numFmtId="2" fontId="87" fillId="0" borderId="0" xfId="0" applyNumberFormat="1" applyFont="1"/>
    <xf numFmtId="0" fontId="8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 applyProtection="1">
      <alignment vertical="center"/>
      <protection locked="0"/>
    </xf>
    <xf numFmtId="4" fontId="29" fillId="39" borderId="1" xfId="0" applyNumberFormat="1" applyFont="1" applyFill="1" applyBorder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29" fillId="0" borderId="0" xfId="0" applyNumberFormat="1" applyFont="1" applyFill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4" fontId="29" fillId="0" borderId="0" xfId="0" applyNumberFormat="1" applyFont="1" applyAlignment="1" applyProtection="1">
      <alignment horizontal="right" vertical="center"/>
      <protection locked="0"/>
    </xf>
    <xf numFmtId="4" fontId="83" fillId="0" borderId="0" xfId="0" applyNumberFormat="1" applyFont="1" applyAlignment="1">
      <alignment horizontal="left" vertical="center"/>
    </xf>
    <xf numFmtId="4" fontId="5" fillId="2" borderId="0" xfId="0" applyNumberFormat="1" applyFont="1" applyFill="1" applyAlignment="1" applyProtection="1">
      <alignment vertical="center"/>
    </xf>
    <xf numFmtId="4" fontId="78" fillId="40" borderId="1" xfId="1" applyNumberFormat="1" applyFont="1" applyFill="1" applyBorder="1" applyAlignment="1">
      <alignment horizontal="center" vertical="center" wrapText="1"/>
    </xf>
    <xf numFmtId="4" fontId="29" fillId="36" borderId="1" xfId="0" applyNumberFormat="1" applyFont="1" applyFill="1" applyBorder="1" applyAlignment="1" applyProtection="1">
      <alignment vertical="center" wrapText="1"/>
    </xf>
    <xf numFmtId="4" fontId="29" fillId="2" borderId="1" xfId="0" applyNumberFormat="1" applyFont="1" applyFill="1" applyBorder="1" applyAlignment="1" applyProtection="1">
      <alignment vertical="center"/>
    </xf>
    <xf numFmtId="4" fontId="87" fillId="38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87" fillId="2" borderId="1" xfId="0" applyNumberFormat="1" applyFont="1" applyFill="1" applyBorder="1" applyAlignment="1">
      <alignment horizontal="center" vertical="center"/>
    </xf>
    <xf numFmtId="4" fontId="29" fillId="38" borderId="1" xfId="0" applyNumberFormat="1" applyFont="1" applyFill="1" applyBorder="1" applyAlignment="1" applyProtection="1">
      <alignment horizontal="center" vertical="center" wrapText="1"/>
    </xf>
    <xf numFmtId="4" fontId="29" fillId="37" borderId="1" xfId="0" applyNumberFormat="1" applyFont="1" applyFill="1" applyBorder="1" applyAlignment="1" applyProtection="1">
      <alignment vertical="center" wrapText="1"/>
    </xf>
    <xf numFmtId="4" fontId="87" fillId="0" borderId="1" xfId="0" applyNumberFormat="1" applyFont="1" applyFill="1" applyBorder="1" applyAlignment="1">
      <alignment horizontal="center" vertical="center"/>
    </xf>
    <xf numFmtId="4" fontId="5" fillId="39" borderId="1" xfId="0" applyNumberFormat="1" applyFont="1" applyFill="1" applyBorder="1" applyAlignment="1" applyProtection="1">
      <alignment vertical="center"/>
    </xf>
    <xf numFmtId="4" fontId="87" fillId="2" borderId="0" xfId="0" applyNumberFormat="1" applyFont="1" applyFill="1" applyAlignment="1">
      <alignment horizontal="center" vertical="center"/>
    </xf>
    <xf numFmtId="4" fontId="87" fillId="0" borderId="0" xfId="0" applyNumberFormat="1" applyFont="1"/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right" vertical="center"/>
    </xf>
    <xf numFmtId="4" fontId="29" fillId="38" borderId="1" xfId="0" applyNumberFormat="1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0" borderId="1" xfId="0" quotePrefix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" fontId="5" fillId="0" borderId="3" xfId="0" quotePrefix="1" applyNumberFormat="1" applyFont="1" applyBorder="1" applyAlignment="1">
      <alignment horizontal="center"/>
    </xf>
    <xf numFmtId="4" fontId="5" fillId="0" borderId="4" xfId="0" quotePrefix="1" applyNumberFormat="1" applyFont="1" applyBorder="1" applyAlignment="1">
      <alignment horizontal="center"/>
    </xf>
    <xf numFmtId="4" fontId="5" fillId="0" borderId="5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left"/>
    </xf>
    <xf numFmtId="0" fontId="5" fillId="34" borderId="1" xfId="0" applyFont="1" applyFill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4" fontId="5" fillId="0" borderId="1" xfId="0" quotePrefix="1" applyNumberFormat="1" applyFont="1" applyBorder="1" applyAlignment="1">
      <alignment horizontal="center" wrapText="1"/>
    </xf>
    <xf numFmtId="0" fontId="29" fillId="39" borderId="3" xfId="0" applyNumberFormat="1" applyFont="1" applyFill="1" applyBorder="1" applyAlignment="1" applyProtection="1">
      <alignment horizontal="center" vertical="center" wrapText="1"/>
    </xf>
    <xf numFmtId="0" fontId="29" fillId="39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78" fillId="40" borderId="1" xfId="0" applyNumberFormat="1" applyFont="1" applyFill="1" applyBorder="1" applyAlignment="1">
      <alignment horizontal="center" vertical="center" wrapText="1"/>
    </xf>
    <xf numFmtId="0" fontId="78" fillId="40" borderId="1" xfId="0" applyFont="1" applyFill="1" applyBorder="1" applyAlignment="1">
      <alignment horizontal="center" vertical="center" wrapText="1"/>
    </xf>
    <xf numFmtId="49" fontId="47" fillId="0" borderId="0" xfId="202" applyNumberFormat="1" applyFont="1" applyFill="1" applyAlignment="1">
      <alignment horizontal="center" vertical="center" wrapText="1"/>
    </xf>
    <xf numFmtId="49" fontId="29" fillId="0" borderId="0" xfId="202" applyNumberFormat="1" applyFont="1" applyFill="1" applyAlignment="1">
      <alignment horizontal="center" vertical="top" wrapText="1"/>
    </xf>
    <xf numFmtId="49" fontId="87" fillId="0" borderId="0" xfId="202" applyNumberFormat="1" applyFont="1" applyFill="1" applyAlignment="1">
      <alignment horizontal="center" vertical="top" wrapText="1"/>
    </xf>
    <xf numFmtId="49" fontId="79" fillId="0" borderId="0" xfId="0" applyNumberFormat="1" applyFont="1" applyBorder="1" applyAlignment="1" applyProtection="1">
      <alignment horizontal="center" vertical="center" wrapText="1"/>
    </xf>
    <xf numFmtId="49" fontId="78" fillId="40" borderId="1" xfId="0" applyNumberFormat="1" applyFont="1" applyFill="1" applyBorder="1" applyAlignment="1" applyProtection="1">
      <alignment horizontal="center" vertical="center" wrapText="1"/>
    </xf>
    <xf numFmtId="0" fontId="78" fillId="40" borderId="1" xfId="0" applyNumberFormat="1" applyFont="1" applyFill="1" applyBorder="1" applyAlignment="1" applyProtection="1">
      <alignment horizontal="center" vertical="center" wrapText="1"/>
    </xf>
    <xf numFmtId="4" fontId="78" fillId="40" borderId="1" xfId="0" applyNumberFormat="1" applyFont="1" applyFill="1" applyBorder="1" applyAlignment="1" applyProtection="1">
      <alignment horizontal="center" vertical="center" wrapText="1"/>
    </xf>
    <xf numFmtId="0" fontId="29" fillId="35" borderId="1" xfId="0" applyNumberFormat="1" applyFont="1" applyFill="1" applyBorder="1" applyAlignment="1" applyProtection="1">
      <alignment horizontal="center" vertical="center" wrapText="1"/>
    </xf>
    <xf numFmtId="0" fontId="29" fillId="34" borderId="1" xfId="0" applyNumberFormat="1" applyFont="1" applyFill="1" applyBorder="1" applyAlignment="1" applyProtection="1">
      <alignment horizontal="left" vertical="center" wrapText="1"/>
    </xf>
    <xf numFmtId="0" fontId="29" fillId="37" borderId="1" xfId="0" applyNumberFormat="1" applyFont="1" applyFill="1" applyBorder="1" applyAlignment="1" applyProtection="1">
      <alignment horizontal="left" vertical="center" wrapText="1"/>
    </xf>
    <xf numFmtId="49" fontId="88" fillId="0" borderId="0" xfId="0" applyNumberFormat="1" applyFont="1" applyAlignment="1">
      <alignment vertical="center"/>
    </xf>
  </cellXfs>
  <cellStyles count="42310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9"/>
  <sheetViews>
    <sheetView tabSelected="1" topLeftCell="A73" zoomScale="115" zoomScaleNormal="115" zoomScaleSheetLayoutView="70" workbookViewId="0">
      <selection activeCell="F12" sqref="F12:H14"/>
    </sheetView>
  </sheetViews>
  <sheetFormatPr defaultRowHeight="15"/>
  <cols>
    <col min="1" max="1" width="8.5703125" style="30" customWidth="1"/>
    <col min="2" max="2" width="9.7109375" style="30" customWidth="1"/>
    <col min="3" max="3" width="62.5703125" style="30" customWidth="1"/>
    <col min="4" max="4" width="6" style="31" customWidth="1"/>
    <col min="5" max="5" width="12.85546875" style="88" customWidth="1"/>
    <col min="6" max="7" width="11" style="91" customWidth="1"/>
    <col min="8" max="8" width="18.85546875" style="91" customWidth="1"/>
    <col min="9" max="9" width="14" style="30" customWidth="1"/>
    <col min="10" max="10" width="12" style="30" customWidth="1"/>
    <col min="11" max="11" width="13.28515625" style="30" customWidth="1"/>
    <col min="12" max="12" width="14.140625" style="30" customWidth="1"/>
    <col min="13" max="13" width="11.7109375" style="30" customWidth="1"/>
    <col min="14" max="14" width="12.28515625" style="30" customWidth="1"/>
    <col min="15" max="15" width="20.7109375" style="30" customWidth="1"/>
    <col min="16" max="16384" width="9.140625" style="30"/>
  </cols>
  <sheetData>
    <row r="1" spans="1:15" s="6" customFormat="1" ht="15" customHeight="1">
      <c r="A1" s="2"/>
      <c r="B1" s="2"/>
      <c r="C1" s="2"/>
      <c r="D1" s="2"/>
      <c r="E1" s="68"/>
      <c r="F1" s="69"/>
      <c r="G1" s="70"/>
      <c r="H1" s="70"/>
    </row>
    <row r="2" spans="1:15" s="6" customFormat="1" ht="15" customHeight="1">
      <c r="A2" s="7" t="s">
        <v>74</v>
      </c>
      <c r="B2" s="3"/>
      <c r="C2" s="3"/>
      <c r="D2" s="3"/>
      <c r="E2" s="125" t="s">
        <v>125</v>
      </c>
      <c r="F2" s="69"/>
      <c r="G2" s="71"/>
      <c r="H2" s="71"/>
    </row>
    <row r="3" spans="1:15" s="6" customFormat="1" ht="15" customHeight="1">
      <c r="A3" s="4"/>
      <c r="B3" s="4"/>
      <c r="C3" s="4"/>
      <c r="D3" s="4"/>
      <c r="E3" s="68"/>
      <c r="F3" s="69"/>
      <c r="G3" s="72"/>
      <c r="H3" s="73"/>
    </row>
    <row r="4" spans="1:15" s="6" customFormat="1" ht="15" customHeight="1">
      <c r="A4" s="3"/>
      <c r="B4" s="3"/>
      <c r="C4" s="3"/>
      <c r="D4" s="3"/>
      <c r="E4" s="68"/>
      <c r="F4" s="69"/>
      <c r="G4" s="73"/>
      <c r="H4" s="73"/>
    </row>
    <row r="5" spans="1:15" s="6" customFormat="1" ht="15" customHeight="1">
      <c r="A5" s="8"/>
      <c r="B5" s="8"/>
      <c r="C5" s="9"/>
      <c r="D5" s="10"/>
      <c r="E5" s="74"/>
      <c r="F5" s="74"/>
      <c r="G5" s="74"/>
      <c r="H5" s="74"/>
      <c r="I5" s="11"/>
      <c r="J5" s="11"/>
      <c r="K5" s="11"/>
      <c r="L5" s="12"/>
      <c r="M5" s="12"/>
      <c r="N5" s="11"/>
      <c r="O5" s="13"/>
    </row>
    <row r="6" spans="1:15" s="6" customFormat="1" ht="15" customHeight="1">
      <c r="A6" s="115" t="s">
        <v>75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s="6" customFormat="1" ht="15" customHeight="1">
      <c r="A7" s="116" t="s">
        <v>124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s="6" customFormat="1" ht="15" customHeight="1">
      <c r="A8" s="117" t="s">
        <v>76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s="6" customFormat="1" ht="15" customHeight="1">
      <c r="A9" s="117" t="s">
        <v>77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5" s="6" customFormat="1" ht="15" customHeight="1">
      <c r="A10" s="14" t="s">
        <v>78</v>
      </c>
      <c r="B10" s="14"/>
      <c r="C10" s="15"/>
      <c r="D10" s="16"/>
      <c r="E10" s="75"/>
      <c r="F10" s="75"/>
      <c r="G10" s="75"/>
      <c r="H10" s="75"/>
      <c r="I10" s="17"/>
      <c r="J10" s="17"/>
      <c r="K10" s="17"/>
      <c r="L10" s="17"/>
      <c r="M10" s="17"/>
      <c r="N10" s="18"/>
      <c r="O10" s="19"/>
    </row>
    <row r="11" spans="1:15" s="20" customFormat="1" ht="15" customHeight="1">
      <c r="A11" s="5"/>
      <c r="B11" s="5"/>
      <c r="C11" s="118"/>
      <c r="D11" s="118"/>
      <c r="E11" s="118"/>
      <c r="F11" s="118"/>
      <c r="G11" s="118"/>
      <c r="H11" s="118"/>
    </row>
    <row r="12" spans="1:15" s="21" customFormat="1" ht="15" customHeight="1">
      <c r="A12" s="119" t="s">
        <v>0</v>
      </c>
      <c r="B12" s="119" t="s">
        <v>11</v>
      </c>
      <c r="C12" s="120" t="s">
        <v>1</v>
      </c>
      <c r="D12" s="120" t="s">
        <v>2</v>
      </c>
      <c r="E12" s="121" t="s">
        <v>10</v>
      </c>
      <c r="F12" s="121" t="s">
        <v>126</v>
      </c>
      <c r="G12" s="121"/>
      <c r="H12" s="121"/>
      <c r="I12" s="113" t="s">
        <v>79</v>
      </c>
      <c r="J12" s="113"/>
      <c r="K12" s="113"/>
      <c r="L12" s="113" t="s">
        <v>80</v>
      </c>
      <c r="M12" s="113"/>
      <c r="N12" s="113"/>
      <c r="O12" s="114" t="s">
        <v>81</v>
      </c>
    </row>
    <row r="13" spans="1:15" s="21" customFormat="1" ht="15" customHeight="1">
      <c r="A13" s="119"/>
      <c r="B13" s="119"/>
      <c r="C13" s="120"/>
      <c r="D13" s="120"/>
      <c r="E13" s="121"/>
      <c r="F13" s="121"/>
      <c r="G13" s="121"/>
      <c r="H13" s="121"/>
      <c r="I13" s="113"/>
      <c r="J13" s="113"/>
      <c r="K13" s="113"/>
      <c r="L13" s="113"/>
      <c r="M13" s="113"/>
      <c r="N13" s="113"/>
      <c r="O13" s="114"/>
    </row>
    <row r="14" spans="1:15" s="21" customFormat="1" ht="36" customHeight="1">
      <c r="A14" s="119"/>
      <c r="B14" s="119"/>
      <c r="C14" s="120"/>
      <c r="D14" s="120"/>
      <c r="E14" s="121"/>
      <c r="F14" s="121"/>
      <c r="G14" s="121"/>
      <c r="H14" s="121"/>
      <c r="I14" s="113"/>
      <c r="J14" s="113"/>
      <c r="K14" s="113"/>
      <c r="L14" s="113"/>
      <c r="M14" s="113"/>
      <c r="N14" s="113"/>
      <c r="O14" s="114"/>
    </row>
    <row r="15" spans="1:15" s="21" customFormat="1" ht="33" customHeight="1">
      <c r="A15" s="119"/>
      <c r="B15" s="119"/>
      <c r="C15" s="120"/>
      <c r="D15" s="120"/>
      <c r="E15" s="121"/>
      <c r="F15" s="76" t="s">
        <v>3</v>
      </c>
      <c r="G15" s="76" t="s">
        <v>4</v>
      </c>
      <c r="H15" s="76" t="s">
        <v>5</v>
      </c>
      <c r="I15" s="1" t="s">
        <v>82</v>
      </c>
      <c r="J15" s="1" t="s">
        <v>83</v>
      </c>
      <c r="K15" s="1" t="s">
        <v>84</v>
      </c>
      <c r="L15" s="1" t="s">
        <v>82</v>
      </c>
      <c r="M15" s="1" t="s">
        <v>83</v>
      </c>
      <c r="N15" s="1" t="s">
        <v>84</v>
      </c>
      <c r="O15" s="114"/>
    </row>
    <row r="16" spans="1:15" s="21" customFormat="1" ht="25.5" customHeight="1">
      <c r="A16" s="122" t="s">
        <v>12</v>
      </c>
      <c r="B16" s="122"/>
      <c r="C16" s="122"/>
      <c r="D16" s="122"/>
      <c r="E16" s="122"/>
      <c r="F16" s="122"/>
      <c r="G16" s="122"/>
      <c r="H16" s="122"/>
      <c r="I16" s="66"/>
      <c r="J16" s="66"/>
      <c r="K16" s="66"/>
      <c r="L16" s="66"/>
      <c r="M16" s="66"/>
      <c r="N16" s="66"/>
      <c r="O16" s="32"/>
    </row>
    <row r="17" spans="1:15" s="21" customFormat="1" ht="16.5" customHeight="1">
      <c r="A17" s="33" t="s">
        <v>6</v>
      </c>
      <c r="B17" s="33" t="s">
        <v>13</v>
      </c>
      <c r="C17" s="34"/>
      <c r="D17" s="34"/>
      <c r="E17" s="77"/>
      <c r="F17" s="77"/>
      <c r="G17" s="77"/>
      <c r="H17" s="77"/>
      <c r="I17" s="66"/>
      <c r="J17" s="66"/>
      <c r="K17" s="66"/>
      <c r="L17" s="66"/>
      <c r="M17" s="66"/>
      <c r="N17" s="66"/>
      <c r="O17" s="32"/>
    </row>
    <row r="18" spans="1:15" s="22" customFormat="1" ht="22.5" customHeight="1">
      <c r="A18" s="35" t="s">
        <v>49</v>
      </c>
      <c r="B18" s="36" t="s">
        <v>18</v>
      </c>
      <c r="C18" s="36"/>
      <c r="D18" s="36"/>
      <c r="E18" s="78"/>
      <c r="F18" s="78"/>
      <c r="G18" s="78"/>
      <c r="H18" s="78"/>
      <c r="I18" s="65"/>
      <c r="J18" s="65"/>
      <c r="K18" s="65"/>
      <c r="L18" s="65"/>
      <c r="M18" s="65"/>
      <c r="N18" s="65"/>
      <c r="O18" s="37"/>
    </row>
    <row r="19" spans="1:15" s="22" customFormat="1" ht="31.5" customHeight="1">
      <c r="A19" s="38" t="s">
        <v>50</v>
      </c>
      <c r="B19" s="23"/>
      <c r="C19" s="123" t="s">
        <v>48</v>
      </c>
      <c r="D19" s="123"/>
      <c r="E19" s="123"/>
      <c r="F19" s="123"/>
      <c r="G19" s="123"/>
      <c r="H19" s="123"/>
      <c r="I19" s="65"/>
      <c r="J19" s="65"/>
      <c r="K19" s="65"/>
      <c r="L19" s="65"/>
      <c r="M19" s="65"/>
      <c r="N19" s="65"/>
      <c r="O19" s="37"/>
    </row>
    <row r="20" spans="1:15" s="22" customFormat="1" ht="32.25" customHeight="1">
      <c r="A20" s="39" t="s">
        <v>51</v>
      </c>
      <c r="B20" s="24"/>
      <c r="C20" s="124" t="s">
        <v>47</v>
      </c>
      <c r="D20" s="124"/>
      <c r="E20" s="124"/>
      <c r="F20" s="124"/>
      <c r="G20" s="124"/>
      <c r="H20" s="124"/>
      <c r="I20" s="65"/>
      <c r="J20" s="65"/>
      <c r="K20" s="65"/>
      <c r="L20" s="65"/>
      <c r="M20" s="65"/>
      <c r="N20" s="65"/>
      <c r="O20" s="37"/>
    </row>
    <row r="21" spans="1:15" s="22" customFormat="1" ht="45.75" customHeight="1">
      <c r="A21" s="40" t="s">
        <v>52</v>
      </c>
      <c r="B21" s="40"/>
      <c r="C21" s="41" t="s">
        <v>19</v>
      </c>
      <c r="D21" s="25" t="s">
        <v>7</v>
      </c>
      <c r="E21" s="79"/>
      <c r="F21" s="92">
        <f>10.44</f>
        <v>10.44</v>
      </c>
      <c r="G21" s="92">
        <f>11.23</f>
        <v>11.23</v>
      </c>
      <c r="H21" s="92">
        <f>SUM(F21:G21)</f>
        <v>21.67</v>
      </c>
      <c r="I21" s="65"/>
      <c r="J21" s="65"/>
      <c r="K21" s="65">
        <f>I21+J21</f>
        <v>0</v>
      </c>
      <c r="L21" s="65">
        <f>H21*I21</f>
        <v>0</v>
      </c>
      <c r="M21" s="65">
        <f>H21*J21</f>
        <v>0</v>
      </c>
      <c r="N21" s="65">
        <f>SUM(L21:M21)</f>
        <v>0</v>
      </c>
      <c r="O21" s="37"/>
    </row>
    <row r="22" spans="1:15" s="22" customFormat="1" ht="22.5" customHeight="1">
      <c r="A22" s="42"/>
      <c r="B22" s="42"/>
      <c r="C22" s="28" t="s">
        <v>20</v>
      </c>
      <c r="D22" s="29" t="s">
        <v>7</v>
      </c>
      <c r="E22" s="80">
        <v>1.02</v>
      </c>
      <c r="F22" s="93">
        <f>F$21*$E22</f>
        <v>10.65</v>
      </c>
      <c r="G22" s="93">
        <f>G$21*$E22</f>
        <v>11.45</v>
      </c>
      <c r="H22" s="93">
        <f t="shared" ref="H22:H23" si="0">SUM(F22:G22)</f>
        <v>22.1</v>
      </c>
      <c r="I22" s="65"/>
      <c r="J22" s="65"/>
      <c r="K22" s="65"/>
      <c r="L22" s="65"/>
      <c r="M22" s="65"/>
      <c r="N22" s="65"/>
      <c r="O22" s="37"/>
    </row>
    <row r="23" spans="1:15" s="22" customFormat="1" ht="22.5" customHeight="1">
      <c r="A23" s="42"/>
      <c r="B23" s="42"/>
      <c r="C23" s="26" t="s">
        <v>21</v>
      </c>
      <c r="D23" s="27" t="s">
        <v>8</v>
      </c>
      <c r="E23" s="81">
        <v>4.4000000000000004</v>
      </c>
      <c r="F23" s="93">
        <f>F$21*$E23</f>
        <v>45.94</v>
      </c>
      <c r="G23" s="93">
        <f>G$21*$E23</f>
        <v>49.41</v>
      </c>
      <c r="H23" s="93">
        <f t="shared" si="0"/>
        <v>95.35</v>
      </c>
      <c r="I23" s="65"/>
      <c r="J23" s="65"/>
      <c r="K23" s="65"/>
      <c r="L23" s="65"/>
      <c r="M23" s="65"/>
      <c r="N23" s="65"/>
      <c r="O23" s="37"/>
    </row>
    <row r="24" spans="1:15" s="22" customFormat="1" ht="22.5" customHeight="1">
      <c r="A24" s="40" t="s">
        <v>53</v>
      </c>
      <c r="B24" s="40"/>
      <c r="C24" s="43" t="s">
        <v>22</v>
      </c>
      <c r="D24" s="44" t="s">
        <v>7</v>
      </c>
      <c r="E24" s="82"/>
      <c r="F24" s="92">
        <f>13.86*0.1</f>
        <v>1.39</v>
      </c>
      <c r="G24" s="92">
        <f>13.86*0.1</f>
        <v>1.39</v>
      </c>
      <c r="H24" s="92">
        <f>SUM(F24:G24)</f>
        <v>2.78</v>
      </c>
      <c r="I24" s="65"/>
      <c r="J24" s="65"/>
      <c r="K24" s="65">
        <f>I24+J24</f>
        <v>0</v>
      </c>
      <c r="L24" s="65">
        <f>H24*I24</f>
        <v>0</v>
      </c>
      <c r="M24" s="65">
        <f>H24*J24</f>
        <v>0</v>
      </c>
      <c r="N24" s="65">
        <f>SUM(L24:M24)</f>
        <v>0</v>
      </c>
      <c r="O24" s="37"/>
    </row>
    <row r="25" spans="1:15" s="22" customFormat="1" ht="22.5" customHeight="1">
      <c r="A25" s="42"/>
      <c r="B25" s="42"/>
      <c r="C25" s="28" t="s">
        <v>20</v>
      </c>
      <c r="D25" s="29" t="s">
        <v>7</v>
      </c>
      <c r="E25" s="80">
        <v>1.02</v>
      </c>
      <c r="F25" s="93">
        <f>F$24*$E25</f>
        <v>1.42</v>
      </c>
      <c r="G25" s="93">
        <f>G$24*$E25</f>
        <v>1.42</v>
      </c>
      <c r="H25" s="93">
        <f>SUM(F25:G25)</f>
        <v>2.84</v>
      </c>
      <c r="I25" s="65"/>
      <c r="J25" s="65"/>
      <c r="K25" s="65"/>
      <c r="L25" s="65"/>
      <c r="M25" s="65"/>
      <c r="N25" s="65"/>
      <c r="O25" s="37"/>
    </row>
    <row r="26" spans="1:15" s="22" customFormat="1" ht="22.5" customHeight="1">
      <c r="A26" s="42"/>
      <c r="B26" s="42"/>
      <c r="C26" s="26" t="s">
        <v>21</v>
      </c>
      <c r="D26" s="27" t="s">
        <v>8</v>
      </c>
      <c r="E26" s="81">
        <v>3.6</v>
      </c>
      <c r="F26" s="93">
        <f>F$24*$E26</f>
        <v>5</v>
      </c>
      <c r="G26" s="93">
        <f>G$24*$E26</f>
        <v>5</v>
      </c>
      <c r="H26" s="93">
        <f>SUM(F26:G26)</f>
        <v>10</v>
      </c>
      <c r="I26" s="65"/>
      <c r="J26" s="65"/>
      <c r="K26" s="65"/>
      <c r="L26" s="65"/>
      <c r="M26" s="65"/>
      <c r="N26" s="65"/>
      <c r="O26" s="37"/>
    </row>
    <row r="27" spans="1:15" s="22" customFormat="1" ht="22.5" customHeight="1">
      <c r="A27" s="39" t="s">
        <v>54</v>
      </c>
      <c r="B27" s="24"/>
      <c r="C27" s="45" t="s">
        <v>26</v>
      </c>
      <c r="D27" s="45"/>
      <c r="E27" s="83"/>
      <c r="F27" s="83"/>
      <c r="G27" s="83"/>
      <c r="H27" s="83"/>
      <c r="I27" s="65"/>
      <c r="J27" s="65"/>
      <c r="K27" s="65"/>
      <c r="L27" s="65"/>
      <c r="M27" s="65"/>
      <c r="N27" s="65"/>
      <c r="O27" s="37"/>
    </row>
    <row r="28" spans="1:15" s="22" customFormat="1" ht="36" customHeight="1">
      <c r="A28" s="40" t="s">
        <v>55</v>
      </c>
      <c r="B28" s="40"/>
      <c r="C28" s="41" t="s">
        <v>19</v>
      </c>
      <c r="D28" s="25" t="s">
        <v>7</v>
      </c>
      <c r="E28" s="79"/>
      <c r="F28" s="92">
        <f>5.31</f>
        <v>5.31</v>
      </c>
      <c r="G28" s="92">
        <f>5.31</f>
        <v>5.31</v>
      </c>
      <c r="H28" s="92">
        <f t="shared" ref="H28:H33" si="1">SUM(F28:G28)</f>
        <v>10.62</v>
      </c>
      <c r="I28" s="65"/>
      <c r="J28" s="65"/>
      <c r="K28" s="65">
        <f>I28+J28</f>
        <v>0</v>
      </c>
      <c r="L28" s="65">
        <f>H28*I28</f>
        <v>0</v>
      </c>
      <c r="M28" s="65">
        <f>H28*J28</f>
        <v>0</v>
      </c>
      <c r="N28" s="65">
        <f>SUM(L28:M28)</f>
        <v>0</v>
      </c>
      <c r="O28" s="37"/>
    </row>
    <row r="29" spans="1:15" s="22" customFormat="1" ht="22.5" customHeight="1">
      <c r="A29" s="42"/>
      <c r="B29" s="42"/>
      <c r="C29" s="28" t="s">
        <v>20</v>
      </c>
      <c r="D29" s="29" t="s">
        <v>7</v>
      </c>
      <c r="E29" s="80">
        <v>1.02</v>
      </c>
      <c r="F29" s="93">
        <f>F$28*$E29</f>
        <v>5.42</v>
      </c>
      <c r="G29" s="93">
        <f>G$28*$E29</f>
        <v>5.42</v>
      </c>
      <c r="H29" s="93">
        <f t="shared" si="1"/>
        <v>10.84</v>
      </c>
      <c r="I29" s="65"/>
      <c r="J29" s="65"/>
      <c r="K29" s="65"/>
      <c r="L29" s="65"/>
      <c r="M29" s="65"/>
      <c r="N29" s="65"/>
      <c r="O29" s="37"/>
    </row>
    <row r="30" spans="1:15" s="22" customFormat="1" ht="22.5" customHeight="1">
      <c r="A30" s="42"/>
      <c r="B30" s="42"/>
      <c r="C30" s="26" t="s">
        <v>21</v>
      </c>
      <c r="D30" s="27" t="s">
        <v>8</v>
      </c>
      <c r="E30" s="84">
        <v>4.4000000000000004</v>
      </c>
      <c r="F30" s="93">
        <f>F$28*$E30</f>
        <v>23.36</v>
      </c>
      <c r="G30" s="93">
        <f>G$28*$E30</f>
        <v>23.36</v>
      </c>
      <c r="H30" s="93">
        <f t="shared" si="1"/>
        <v>46.72</v>
      </c>
      <c r="I30" s="65"/>
      <c r="J30" s="65"/>
      <c r="K30" s="65"/>
      <c r="L30" s="65"/>
      <c r="M30" s="65"/>
      <c r="N30" s="65"/>
      <c r="O30" s="37"/>
    </row>
    <row r="31" spans="1:15" s="22" customFormat="1" ht="22.5" customHeight="1">
      <c r="A31" s="40" t="s">
        <v>56</v>
      </c>
      <c r="B31" s="40"/>
      <c r="C31" s="43" t="s">
        <v>22</v>
      </c>
      <c r="D31" s="44" t="s">
        <v>7</v>
      </c>
      <c r="E31" s="82"/>
      <c r="F31" s="92">
        <f>6.2*0.1</f>
        <v>0.62</v>
      </c>
      <c r="G31" s="92">
        <f>6.2*0.1</f>
        <v>0.62</v>
      </c>
      <c r="H31" s="92">
        <f t="shared" si="1"/>
        <v>1.24</v>
      </c>
      <c r="I31" s="65"/>
      <c r="J31" s="65"/>
      <c r="K31" s="65">
        <f>I31+J31</f>
        <v>0</v>
      </c>
      <c r="L31" s="65">
        <f>H31*I31</f>
        <v>0</v>
      </c>
      <c r="M31" s="65">
        <f>H31*J31</f>
        <v>0</v>
      </c>
      <c r="N31" s="65">
        <f>SUM(L31:M31)</f>
        <v>0</v>
      </c>
      <c r="O31" s="37"/>
    </row>
    <row r="32" spans="1:15" s="22" customFormat="1" ht="22.5" customHeight="1">
      <c r="A32" s="42"/>
      <c r="B32" s="42"/>
      <c r="C32" s="28" t="s">
        <v>20</v>
      </c>
      <c r="D32" s="29" t="s">
        <v>7</v>
      </c>
      <c r="E32" s="80">
        <v>1.02</v>
      </c>
      <c r="F32" s="93">
        <f>F$31*$E32</f>
        <v>0.63</v>
      </c>
      <c r="G32" s="93">
        <f>G$31*$E32</f>
        <v>0.63</v>
      </c>
      <c r="H32" s="93">
        <f t="shared" si="1"/>
        <v>1.26</v>
      </c>
      <c r="I32" s="65"/>
      <c r="J32" s="65"/>
      <c r="K32" s="65"/>
      <c r="L32" s="65"/>
      <c r="M32" s="65"/>
      <c r="N32" s="65"/>
      <c r="O32" s="37"/>
    </row>
    <row r="33" spans="1:15" s="22" customFormat="1" ht="22.5" customHeight="1">
      <c r="A33" s="42"/>
      <c r="B33" s="42"/>
      <c r="C33" s="26" t="s">
        <v>21</v>
      </c>
      <c r="D33" s="27" t="s">
        <v>8</v>
      </c>
      <c r="E33" s="84">
        <v>3.6</v>
      </c>
      <c r="F33" s="93">
        <f>F$31*$E33</f>
        <v>2.23</v>
      </c>
      <c r="G33" s="93">
        <f>G$31*$E33</f>
        <v>2.23</v>
      </c>
      <c r="H33" s="93">
        <f t="shared" si="1"/>
        <v>4.46</v>
      </c>
      <c r="I33" s="65"/>
      <c r="J33" s="65"/>
      <c r="K33" s="65"/>
      <c r="L33" s="65"/>
      <c r="M33" s="65"/>
      <c r="N33" s="65"/>
      <c r="O33" s="37"/>
    </row>
    <row r="34" spans="1:15" s="22" customFormat="1" ht="22.5" customHeight="1">
      <c r="A34" s="39" t="s">
        <v>57</v>
      </c>
      <c r="B34" s="24"/>
      <c r="C34" s="45" t="s">
        <v>27</v>
      </c>
      <c r="D34" s="45"/>
      <c r="E34" s="83"/>
      <c r="F34" s="83"/>
      <c r="G34" s="83"/>
      <c r="H34" s="83"/>
      <c r="I34" s="65"/>
      <c r="J34" s="65"/>
      <c r="K34" s="65"/>
      <c r="L34" s="65"/>
      <c r="M34" s="65"/>
      <c r="N34" s="65"/>
      <c r="O34" s="37"/>
    </row>
    <row r="35" spans="1:15" s="22" customFormat="1" ht="34.5" customHeight="1">
      <c r="A35" s="40" t="s">
        <v>58</v>
      </c>
      <c r="B35" s="40"/>
      <c r="C35" s="41" t="s">
        <v>19</v>
      </c>
      <c r="D35" s="44" t="s">
        <v>7</v>
      </c>
      <c r="E35" s="82"/>
      <c r="F35" s="92">
        <f>5.86</f>
        <v>5.86</v>
      </c>
      <c r="G35" s="92">
        <f>5.86</f>
        <v>5.86</v>
      </c>
      <c r="H35" s="92">
        <f t="shared" ref="H35:H40" si="2">SUM(F35:G35)</f>
        <v>11.72</v>
      </c>
      <c r="I35" s="65"/>
      <c r="J35" s="65"/>
      <c r="K35" s="65">
        <f>I35+J35</f>
        <v>0</v>
      </c>
      <c r="L35" s="65">
        <f>H35*I35</f>
        <v>0</v>
      </c>
      <c r="M35" s="65">
        <f>H35*J35</f>
        <v>0</v>
      </c>
      <c r="N35" s="65">
        <f>SUM(L35:M35)</f>
        <v>0</v>
      </c>
      <c r="O35" s="37"/>
    </row>
    <row r="36" spans="1:15" s="22" customFormat="1" ht="22.5" customHeight="1">
      <c r="A36" s="42"/>
      <c r="B36" s="42"/>
      <c r="C36" s="28" t="s">
        <v>20</v>
      </c>
      <c r="D36" s="29" t="s">
        <v>8</v>
      </c>
      <c r="E36" s="80">
        <v>1.02</v>
      </c>
      <c r="F36" s="93">
        <f>F$35*$E36</f>
        <v>5.98</v>
      </c>
      <c r="G36" s="93">
        <f>G$35*$E36</f>
        <v>5.98</v>
      </c>
      <c r="H36" s="93">
        <f t="shared" si="2"/>
        <v>11.96</v>
      </c>
      <c r="I36" s="65"/>
      <c r="J36" s="65"/>
      <c r="K36" s="65"/>
      <c r="L36" s="65"/>
      <c r="M36" s="65"/>
      <c r="N36" s="65"/>
      <c r="O36" s="37"/>
    </row>
    <row r="37" spans="1:15" s="22" customFormat="1" ht="22.5" customHeight="1">
      <c r="A37" s="42"/>
      <c r="B37" s="42"/>
      <c r="C37" s="26" t="s">
        <v>21</v>
      </c>
      <c r="D37" s="29" t="s">
        <v>7</v>
      </c>
      <c r="E37" s="84">
        <v>4.4000000000000004</v>
      </c>
      <c r="F37" s="93">
        <f>F$35*$E37</f>
        <v>25.78</v>
      </c>
      <c r="G37" s="93">
        <f>G$35*$E37</f>
        <v>25.78</v>
      </c>
      <c r="H37" s="93">
        <f t="shared" si="2"/>
        <v>51.56</v>
      </c>
      <c r="I37" s="65"/>
      <c r="J37" s="65"/>
      <c r="K37" s="65"/>
      <c r="L37" s="65"/>
      <c r="M37" s="65"/>
      <c r="N37" s="65"/>
      <c r="O37" s="37"/>
    </row>
    <row r="38" spans="1:15" s="22" customFormat="1" ht="22.5" customHeight="1">
      <c r="A38" s="40" t="s">
        <v>59</v>
      </c>
      <c r="B38" s="40"/>
      <c r="C38" s="43" t="s">
        <v>28</v>
      </c>
      <c r="D38" s="44" t="s">
        <v>7</v>
      </c>
      <c r="E38" s="82"/>
      <c r="F38" s="92">
        <f>8.44*0.15</f>
        <v>1.27</v>
      </c>
      <c r="G38" s="92">
        <f>8.44*0.15</f>
        <v>1.27</v>
      </c>
      <c r="H38" s="92">
        <f>SUM(F38:G38)</f>
        <v>2.54</v>
      </c>
      <c r="I38" s="65"/>
      <c r="J38" s="65"/>
      <c r="K38" s="65">
        <f>I38+J38</f>
        <v>0</v>
      </c>
      <c r="L38" s="65">
        <f>H38*I38</f>
        <v>0</v>
      </c>
      <c r="M38" s="65">
        <f>H38*J38</f>
        <v>0</v>
      </c>
      <c r="N38" s="65">
        <f>SUM(L38:M38)</f>
        <v>0</v>
      </c>
      <c r="O38" s="37"/>
    </row>
    <row r="39" spans="1:15" s="22" customFormat="1" ht="22.5" customHeight="1">
      <c r="A39" s="42"/>
      <c r="B39" s="42"/>
      <c r="C39" s="28" t="s">
        <v>20</v>
      </c>
      <c r="D39" s="29" t="s">
        <v>7</v>
      </c>
      <c r="E39" s="80">
        <v>1.02</v>
      </c>
      <c r="F39" s="93">
        <f>F$38*$E39</f>
        <v>1.3</v>
      </c>
      <c r="G39" s="93">
        <f>G$38*$E39</f>
        <v>1.3</v>
      </c>
      <c r="H39" s="93">
        <f t="shared" si="2"/>
        <v>2.6</v>
      </c>
      <c r="I39" s="65"/>
      <c r="J39" s="65"/>
      <c r="K39" s="65"/>
      <c r="L39" s="65"/>
      <c r="M39" s="65"/>
      <c r="N39" s="65"/>
      <c r="O39" s="37"/>
    </row>
    <row r="40" spans="1:15" s="22" customFormat="1" ht="22.5" customHeight="1">
      <c r="A40" s="42"/>
      <c r="B40" s="42"/>
      <c r="C40" s="26" t="s">
        <v>21</v>
      </c>
      <c r="D40" s="27" t="s">
        <v>8</v>
      </c>
      <c r="E40" s="84">
        <v>3.6</v>
      </c>
      <c r="F40" s="93">
        <f>F$38*$E40</f>
        <v>4.57</v>
      </c>
      <c r="G40" s="93">
        <f>G$38*$E40</f>
        <v>4.57</v>
      </c>
      <c r="H40" s="93">
        <f t="shared" si="2"/>
        <v>9.14</v>
      </c>
      <c r="I40" s="65"/>
      <c r="J40" s="65"/>
      <c r="K40" s="65"/>
      <c r="L40" s="65"/>
      <c r="M40" s="65"/>
      <c r="N40" s="65"/>
      <c r="O40" s="37"/>
    </row>
    <row r="41" spans="1:15" s="21" customFormat="1" ht="24.75" customHeight="1">
      <c r="A41" s="33" t="s">
        <v>9</v>
      </c>
      <c r="B41" s="33"/>
      <c r="C41" s="34" t="s">
        <v>35</v>
      </c>
      <c r="D41" s="34"/>
      <c r="E41" s="77"/>
      <c r="F41" s="77"/>
      <c r="G41" s="77"/>
      <c r="H41" s="77"/>
      <c r="I41" s="66"/>
      <c r="J41" s="66"/>
      <c r="K41" s="66"/>
      <c r="L41" s="66"/>
      <c r="M41" s="66"/>
      <c r="N41" s="66"/>
      <c r="O41" s="32"/>
    </row>
    <row r="42" spans="1:15" s="21" customFormat="1" ht="19.5" customHeight="1">
      <c r="A42" s="35" t="s">
        <v>60</v>
      </c>
      <c r="B42" s="36" t="s">
        <v>18</v>
      </c>
      <c r="C42" s="36"/>
      <c r="D42" s="36"/>
      <c r="E42" s="78"/>
      <c r="F42" s="78"/>
      <c r="G42" s="78"/>
      <c r="H42" s="78"/>
      <c r="I42" s="66"/>
      <c r="J42" s="66"/>
      <c r="K42" s="66"/>
      <c r="L42" s="66"/>
      <c r="M42" s="66"/>
      <c r="N42" s="66"/>
      <c r="O42" s="32"/>
    </row>
    <row r="43" spans="1:15" s="21" customFormat="1" ht="25.5" customHeight="1">
      <c r="A43" s="38" t="s">
        <v>61</v>
      </c>
      <c r="B43" s="23"/>
      <c r="C43" s="123" t="s">
        <v>36</v>
      </c>
      <c r="D43" s="123"/>
      <c r="E43" s="123"/>
      <c r="F43" s="123"/>
      <c r="G43" s="123"/>
      <c r="H43" s="123"/>
      <c r="I43" s="66"/>
      <c r="J43" s="66"/>
      <c r="K43" s="66"/>
      <c r="L43" s="66"/>
      <c r="M43" s="66"/>
      <c r="N43" s="66"/>
      <c r="O43" s="32"/>
    </row>
    <row r="44" spans="1:15" s="21" customFormat="1" ht="19.5" customHeight="1">
      <c r="A44" s="39" t="s">
        <v>62</v>
      </c>
      <c r="B44" s="24"/>
      <c r="C44" s="45" t="s">
        <v>37</v>
      </c>
      <c r="D44" s="45"/>
      <c r="E44" s="83"/>
      <c r="F44" s="83"/>
      <c r="G44" s="83"/>
      <c r="H44" s="83"/>
      <c r="I44" s="66"/>
      <c r="J44" s="66"/>
      <c r="K44" s="66"/>
      <c r="L44" s="66"/>
      <c r="M44" s="66"/>
      <c r="N44" s="66"/>
      <c r="O44" s="32"/>
    </row>
    <row r="45" spans="1:15" s="21" customFormat="1" ht="36.75" customHeight="1">
      <c r="A45" s="40" t="s">
        <v>63</v>
      </c>
      <c r="B45" s="46"/>
      <c r="C45" s="41" t="s">
        <v>19</v>
      </c>
      <c r="D45" s="25" t="s">
        <v>7</v>
      </c>
      <c r="E45" s="79"/>
      <c r="F45" s="92">
        <f>(45.28+20.52+5.44+10.44)*14</f>
        <v>1143.52</v>
      </c>
      <c r="G45" s="92">
        <f>(56.79+5.93+16.39)*14</f>
        <v>1107.54</v>
      </c>
      <c r="H45" s="92">
        <f t="shared" ref="H45:H50" si="3">SUM(F45:G45)</f>
        <v>2251.06</v>
      </c>
      <c r="I45" s="66"/>
      <c r="J45" s="66"/>
      <c r="K45" s="66">
        <f>I45+J45</f>
        <v>0</v>
      </c>
      <c r="L45" s="66">
        <f>H45*I45</f>
        <v>0</v>
      </c>
      <c r="M45" s="66">
        <f>H45*J45</f>
        <v>0</v>
      </c>
      <c r="N45" s="66">
        <f>SUM(L45:M45)</f>
        <v>0</v>
      </c>
      <c r="O45" s="32"/>
    </row>
    <row r="46" spans="1:15" s="21" customFormat="1" ht="19.5" customHeight="1">
      <c r="A46" s="42"/>
      <c r="B46" s="42"/>
      <c r="C46" s="28" t="s">
        <v>20</v>
      </c>
      <c r="D46" s="29" t="s">
        <v>7</v>
      </c>
      <c r="E46" s="80">
        <v>1.02</v>
      </c>
      <c r="F46" s="93">
        <f>F$45*$E46</f>
        <v>1166.3900000000001</v>
      </c>
      <c r="G46" s="93">
        <f>G$45*$E46</f>
        <v>1129.69</v>
      </c>
      <c r="H46" s="93">
        <f t="shared" si="3"/>
        <v>2296.08</v>
      </c>
      <c r="I46" s="66"/>
      <c r="J46" s="66"/>
      <c r="K46" s="66"/>
      <c r="L46" s="66"/>
      <c r="M46" s="66"/>
      <c r="N46" s="66"/>
      <c r="O46" s="32"/>
    </row>
    <row r="47" spans="1:15" s="21" customFormat="1" ht="19.5" customHeight="1">
      <c r="A47" s="42"/>
      <c r="B47" s="42"/>
      <c r="C47" s="26" t="s">
        <v>21</v>
      </c>
      <c r="D47" s="27" t="s">
        <v>8</v>
      </c>
      <c r="E47" s="84">
        <v>4.4000000000000004</v>
      </c>
      <c r="F47" s="93">
        <f>F$45*$E47</f>
        <v>5031.49</v>
      </c>
      <c r="G47" s="93">
        <f>G$45*$E47</f>
        <v>4873.18</v>
      </c>
      <c r="H47" s="93">
        <f t="shared" si="3"/>
        <v>9904.67</v>
      </c>
      <c r="I47" s="66"/>
      <c r="J47" s="66"/>
      <c r="K47" s="66"/>
      <c r="L47" s="66"/>
      <c r="M47" s="66"/>
      <c r="N47" s="66"/>
      <c r="O47" s="32"/>
    </row>
    <row r="48" spans="1:15" s="21" customFormat="1" ht="19.5" customHeight="1">
      <c r="A48" s="40" t="s">
        <v>64</v>
      </c>
      <c r="B48" s="40"/>
      <c r="C48" s="43" t="s">
        <v>28</v>
      </c>
      <c r="D48" s="44" t="s">
        <v>7</v>
      </c>
      <c r="E48" s="82"/>
      <c r="F48" s="92">
        <f>((60.2+9.1+6.9)*13+(60.2+9.1+6.9))*0.15</f>
        <v>160.02000000000001</v>
      </c>
      <c r="G48" s="92">
        <f>((51.4+16+7.3)*13+(51.4+16+7.3))*0.15</f>
        <v>156.87</v>
      </c>
      <c r="H48" s="92">
        <f>SUM(F48:G48)</f>
        <v>316.89</v>
      </c>
      <c r="I48" s="66"/>
      <c r="J48" s="66"/>
      <c r="K48" s="66">
        <f>I48+J48</f>
        <v>0</v>
      </c>
      <c r="L48" s="66">
        <f>H48*I48</f>
        <v>0</v>
      </c>
      <c r="M48" s="66">
        <f>H48*J48</f>
        <v>0</v>
      </c>
      <c r="N48" s="66">
        <f>SUM(L48:M48)</f>
        <v>0</v>
      </c>
      <c r="O48" s="32"/>
    </row>
    <row r="49" spans="1:15" s="21" customFormat="1" ht="19.5" customHeight="1">
      <c r="A49" s="42"/>
      <c r="B49" s="42"/>
      <c r="C49" s="28" t="s">
        <v>20</v>
      </c>
      <c r="D49" s="29" t="s">
        <v>7</v>
      </c>
      <c r="E49" s="80">
        <v>1.02</v>
      </c>
      <c r="F49" s="93">
        <f>F$48*$E49</f>
        <v>163.22</v>
      </c>
      <c r="G49" s="93">
        <f>G$48*$E49</f>
        <v>160.01</v>
      </c>
      <c r="H49" s="93">
        <f t="shared" si="3"/>
        <v>323.23</v>
      </c>
      <c r="I49" s="66"/>
      <c r="J49" s="66"/>
      <c r="K49" s="66"/>
      <c r="L49" s="66"/>
      <c r="M49" s="66"/>
      <c r="N49" s="66"/>
      <c r="O49" s="32"/>
    </row>
    <row r="50" spans="1:15" s="21" customFormat="1" ht="19.5" customHeight="1">
      <c r="A50" s="42"/>
      <c r="B50" s="42"/>
      <c r="C50" s="26" t="s">
        <v>21</v>
      </c>
      <c r="D50" s="27" t="s">
        <v>8</v>
      </c>
      <c r="E50" s="84">
        <v>3.6</v>
      </c>
      <c r="F50" s="93">
        <f>F$48*$E50</f>
        <v>576.07000000000005</v>
      </c>
      <c r="G50" s="93">
        <f>G$48*$E50</f>
        <v>564.73</v>
      </c>
      <c r="H50" s="93">
        <f t="shared" si="3"/>
        <v>1140.8</v>
      </c>
      <c r="I50" s="66"/>
      <c r="J50" s="66"/>
      <c r="K50" s="66"/>
      <c r="L50" s="66"/>
      <c r="M50" s="66"/>
      <c r="N50" s="66"/>
      <c r="O50" s="32"/>
    </row>
    <row r="51" spans="1:15" s="21" customFormat="1" ht="19.5" customHeight="1">
      <c r="A51" s="39" t="s">
        <v>70</v>
      </c>
      <c r="B51" s="24"/>
      <c r="C51" s="45" t="s">
        <v>38</v>
      </c>
      <c r="D51" s="45"/>
      <c r="E51" s="83"/>
      <c r="F51" s="83"/>
      <c r="G51" s="83"/>
      <c r="H51" s="83"/>
      <c r="I51" s="66"/>
      <c r="J51" s="66"/>
      <c r="K51" s="66">
        <f>I51+J51</f>
        <v>0</v>
      </c>
      <c r="L51" s="66">
        <f>H51*I51</f>
        <v>0</v>
      </c>
      <c r="M51" s="66">
        <f>H51*J51</f>
        <v>0</v>
      </c>
      <c r="N51" s="66">
        <f>SUM(L51:M51)</f>
        <v>0</v>
      </c>
      <c r="O51" s="32"/>
    </row>
    <row r="52" spans="1:15" s="21" customFormat="1" ht="25.5" customHeight="1">
      <c r="A52" s="40" t="s">
        <v>73</v>
      </c>
      <c r="B52" s="46"/>
      <c r="C52" s="41" t="s">
        <v>39</v>
      </c>
      <c r="D52" s="25" t="s">
        <v>7</v>
      </c>
      <c r="E52" s="79"/>
      <c r="F52" s="92">
        <f>10.48*14</f>
        <v>146.72</v>
      </c>
      <c r="G52" s="92">
        <f>10.48*14</f>
        <v>146.72</v>
      </c>
      <c r="H52" s="92">
        <f t="shared" ref="H52:H53" si="4">SUM(F52:G52)</f>
        <v>293.44</v>
      </c>
      <c r="I52" s="66"/>
      <c r="J52" s="66"/>
      <c r="K52" s="66"/>
      <c r="L52" s="66"/>
      <c r="M52" s="66"/>
      <c r="N52" s="66"/>
      <c r="O52" s="32"/>
    </row>
    <row r="53" spans="1:15" s="21" customFormat="1" ht="19.5" customHeight="1">
      <c r="A53" s="42"/>
      <c r="B53" s="42"/>
      <c r="C53" s="28" t="s">
        <v>40</v>
      </c>
      <c r="D53" s="29" t="s">
        <v>7</v>
      </c>
      <c r="E53" s="80">
        <v>0.1</v>
      </c>
      <c r="F53" s="93">
        <f>F$52*$E53</f>
        <v>14.67</v>
      </c>
      <c r="G53" s="93">
        <f>G$52*$E53</f>
        <v>14.67</v>
      </c>
      <c r="H53" s="93">
        <f t="shared" si="4"/>
        <v>29.34</v>
      </c>
      <c r="I53" s="66"/>
      <c r="J53" s="66"/>
      <c r="K53" s="66"/>
      <c r="L53" s="66"/>
      <c r="M53" s="66"/>
      <c r="N53" s="66"/>
      <c r="O53" s="32"/>
    </row>
    <row r="54" spans="1:15" s="21" customFormat="1" ht="19.5" customHeight="1">
      <c r="A54" s="39" t="s">
        <v>71</v>
      </c>
      <c r="B54" s="24"/>
      <c r="C54" s="45" t="s">
        <v>41</v>
      </c>
      <c r="D54" s="45"/>
      <c r="E54" s="83"/>
      <c r="F54" s="83"/>
      <c r="G54" s="83"/>
      <c r="H54" s="83"/>
      <c r="I54" s="66"/>
      <c r="J54" s="66"/>
      <c r="K54" s="66"/>
      <c r="L54" s="66"/>
      <c r="M54" s="66"/>
      <c r="N54" s="66"/>
      <c r="O54" s="32"/>
    </row>
    <row r="55" spans="1:15" s="21" customFormat="1" ht="27.75" customHeight="1">
      <c r="A55" s="40" t="s">
        <v>72</v>
      </c>
      <c r="B55" s="46"/>
      <c r="C55" s="41" t="s">
        <v>39</v>
      </c>
      <c r="D55" s="25" t="s">
        <v>7</v>
      </c>
      <c r="E55" s="79"/>
      <c r="F55" s="92">
        <f>21.64*14+15.2</f>
        <v>318.16000000000003</v>
      </c>
      <c r="G55" s="92">
        <f>15.2*15</f>
        <v>228</v>
      </c>
      <c r="H55" s="92">
        <f t="shared" ref="H55:H56" si="5">SUM(F55:G55)</f>
        <v>546.16</v>
      </c>
      <c r="I55" s="66"/>
      <c r="J55" s="66"/>
      <c r="K55" s="66">
        <f>I55+J55</f>
        <v>0</v>
      </c>
      <c r="L55" s="66">
        <f>H55*I55</f>
        <v>0</v>
      </c>
      <c r="M55" s="66">
        <f>H55*J55</f>
        <v>0</v>
      </c>
      <c r="N55" s="66">
        <f>SUM(L55:M55)</f>
        <v>0</v>
      </c>
      <c r="O55" s="32"/>
    </row>
    <row r="56" spans="1:15" s="21" customFormat="1" ht="19.5" customHeight="1">
      <c r="A56" s="42"/>
      <c r="B56" s="42"/>
      <c r="C56" s="28" t="s">
        <v>40</v>
      </c>
      <c r="D56" s="29" t="s">
        <v>7</v>
      </c>
      <c r="E56" s="80">
        <v>0.1</v>
      </c>
      <c r="F56" s="93">
        <f>F$55*$E56</f>
        <v>31.82</v>
      </c>
      <c r="G56" s="93">
        <f>G$55*$E56</f>
        <v>22.8</v>
      </c>
      <c r="H56" s="93">
        <f t="shared" si="5"/>
        <v>54.62</v>
      </c>
      <c r="I56" s="66"/>
      <c r="J56" s="66"/>
      <c r="K56" s="66"/>
      <c r="L56" s="66"/>
      <c r="M56" s="66"/>
      <c r="N56" s="66"/>
      <c r="O56" s="32"/>
    </row>
    <row r="57" spans="1:15" s="21" customFormat="1" ht="19.5" customHeight="1">
      <c r="A57" s="38" t="s">
        <v>65</v>
      </c>
      <c r="B57" s="23"/>
      <c r="C57" s="123" t="s">
        <v>29</v>
      </c>
      <c r="D57" s="123"/>
      <c r="E57" s="123"/>
      <c r="F57" s="123"/>
      <c r="G57" s="123"/>
      <c r="H57" s="123"/>
      <c r="I57" s="66"/>
      <c r="J57" s="66"/>
      <c r="K57" s="66"/>
      <c r="L57" s="66"/>
      <c r="M57" s="66"/>
      <c r="N57" s="66"/>
      <c r="O57" s="32"/>
    </row>
    <row r="58" spans="1:15" s="21" customFormat="1" ht="19.5" customHeight="1">
      <c r="A58" s="39" t="s">
        <v>66</v>
      </c>
      <c r="B58" s="24"/>
      <c r="C58" s="45" t="s">
        <v>43</v>
      </c>
      <c r="D58" s="45"/>
      <c r="E58" s="83"/>
      <c r="F58" s="83"/>
      <c r="G58" s="83"/>
      <c r="H58" s="83"/>
      <c r="I58" s="66"/>
      <c r="J58" s="66"/>
      <c r="K58" s="66"/>
      <c r="L58" s="66"/>
      <c r="M58" s="66"/>
      <c r="N58" s="66"/>
      <c r="O58" s="32"/>
    </row>
    <row r="59" spans="1:15" s="21" customFormat="1" ht="24" customHeight="1">
      <c r="A59" s="40" t="s">
        <v>67</v>
      </c>
      <c r="B59" s="46"/>
      <c r="C59" s="41" t="s">
        <v>30</v>
      </c>
      <c r="D59" s="25" t="s">
        <v>7</v>
      </c>
      <c r="E59" s="79"/>
      <c r="F59" s="92">
        <f>(11.97+8.02+14.53+1.3+14.62+8.36+3.92+16.71+3.08+4.43+20.34+16.71+3.08+13.34+9.45+1.33+3.42+9.45+13.79+3.42+2.02+13.34+9.45+1.33+3.42+8.83+14.09+1.24+3.92+1.65+3.88+1.15+13.04+9.25+3.82+13.74+9.94+11.25+14.24+12.81+1.38+12.96+5.86+12.89+9.45)*14</f>
        <v>5267.08</v>
      </c>
      <c r="G59" s="92">
        <f>(11.97+11.81+9.89+14.54+1.3+14.62+8.36+3.92+9.45+13.35+1.33+3.42+13.79+9.45+2.02+3.42+9.45+13.79+3.42+2.02+13.35+9.45+1.33+3.42+8.36+14.62+3.92+1.3+11.97+10.15+11.28+15.12+3.08+1.54+20.22+2.3+4.59+8.88+14.6+4.59+2.3+14.6+8.88+1.54+3.08+20.22)*14</f>
        <v>5264.14</v>
      </c>
      <c r="H59" s="92">
        <f t="shared" ref="H59:H63" si="6">SUM(F59:G59)</f>
        <v>10531.22</v>
      </c>
      <c r="I59" s="66"/>
      <c r="J59" s="66"/>
      <c r="K59" s="66">
        <f>I59+J59</f>
        <v>0</v>
      </c>
      <c r="L59" s="66">
        <f>H59*I59</f>
        <v>0</v>
      </c>
      <c r="M59" s="66">
        <f>H59*J59</f>
        <v>0</v>
      </c>
      <c r="N59" s="66">
        <f>SUM(L59:M59)</f>
        <v>0</v>
      </c>
      <c r="O59" s="32"/>
    </row>
    <row r="60" spans="1:15" s="21" customFormat="1" ht="31.5" customHeight="1">
      <c r="A60" s="42"/>
      <c r="B60" s="42"/>
      <c r="C60" s="28" t="s">
        <v>16</v>
      </c>
      <c r="D60" s="29" t="s">
        <v>7</v>
      </c>
      <c r="E60" s="80">
        <v>1.03</v>
      </c>
      <c r="F60" s="93">
        <f>F$59*$E60</f>
        <v>5425.09</v>
      </c>
      <c r="G60" s="93">
        <f>G$59*$E60</f>
        <v>5422.06</v>
      </c>
      <c r="H60" s="93">
        <f t="shared" si="6"/>
        <v>10847.15</v>
      </c>
      <c r="I60" s="66"/>
      <c r="J60" s="66"/>
      <c r="K60" s="66"/>
      <c r="L60" s="66"/>
      <c r="M60" s="66"/>
      <c r="N60" s="66"/>
      <c r="O60" s="32"/>
    </row>
    <row r="61" spans="1:15" s="21" customFormat="1" ht="32.25" customHeight="1">
      <c r="A61" s="42"/>
      <c r="B61" s="42"/>
      <c r="C61" s="28" t="s">
        <v>17</v>
      </c>
      <c r="D61" s="29" t="s">
        <v>7</v>
      </c>
      <c r="E61" s="80">
        <v>1.05</v>
      </c>
      <c r="F61" s="93">
        <f>F$59*$E61</f>
        <v>5530.43</v>
      </c>
      <c r="G61" s="93">
        <f>G$59*$E61</f>
        <v>5527.35</v>
      </c>
      <c r="H61" s="93">
        <f>SUM(F61:G61)</f>
        <v>11057.78</v>
      </c>
      <c r="I61" s="66"/>
      <c r="J61" s="66"/>
      <c r="K61" s="66"/>
      <c r="L61" s="66"/>
      <c r="M61" s="66"/>
      <c r="N61" s="66"/>
      <c r="O61" s="32"/>
    </row>
    <row r="62" spans="1:15" s="21" customFormat="1" ht="19.5" customHeight="1">
      <c r="A62" s="40" t="s">
        <v>68</v>
      </c>
      <c r="B62" s="46"/>
      <c r="C62" s="41" t="s">
        <v>31</v>
      </c>
      <c r="D62" s="25" t="s">
        <v>14</v>
      </c>
      <c r="E62" s="79"/>
      <c r="F62" s="92">
        <f>523.6*13+523.6</f>
        <v>7330.4</v>
      </c>
      <c r="G62" s="92">
        <f>523.6*13+523.6</f>
        <v>7330.4</v>
      </c>
      <c r="H62" s="92">
        <f t="shared" si="6"/>
        <v>14660.8</v>
      </c>
      <c r="I62" s="66"/>
      <c r="J62" s="66"/>
      <c r="K62" s="66">
        <f>I62+J62</f>
        <v>0</v>
      </c>
      <c r="L62" s="66">
        <f>H62*I62</f>
        <v>0</v>
      </c>
      <c r="M62" s="66">
        <f>H62*J62</f>
        <v>0</v>
      </c>
      <c r="N62" s="66">
        <f>SUM(L62:M62)</f>
        <v>0</v>
      </c>
      <c r="O62" s="32"/>
    </row>
    <row r="63" spans="1:15" s="21" customFormat="1" ht="33.75" customHeight="1">
      <c r="A63" s="42"/>
      <c r="B63" s="42"/>
      <c r="C63" s="28" t="s">
        <v>32</v>
      </c>
      <c r="D63" s="29" t="s">
        <v>14</v>
      </c>
      <c r="E63" s="80">
        <v>1.03</v>
      </c>
      <c r="F63" s="93">
        <f>F$62*$E63</f>
        <v>7550.31</v>
      </c>
      <c r="G63" s="93">
        <f>G$62*$E63</f>
        <v>7550.31</v>
      </c>
      <c r="H63" s="93">
        <f t="shared" si="6"/>
        <v>15100.62</v>
      </c>
      <c r="I63" s="66"/>
      <c r="J63" s="66"/>
      <c r="K63" s="66"/>
      <c r="L63" s="66"/>
      <c r="M63" s="66"/>
      <c r="N63" s="66"/>
      <c r="O63" s="32"/>
    </row>
    <row r="64" spans="1:15" s="22" customFormat="1" ht="22.5" customHeight="1">
      <c r="A64" s="40" t="s">
        <v>69</v>
      </c>
      <c r="B64" s="46"/>
      <c r="C64" s="41" t="s">
        <v>33</v>
      </c>
      <c r="D64" s="25" t="s">
        <v>15</v>
      </c>
      <c r="E64" s="79"/>
      <c r="F64" s="92">
        <v>336</v>
      </c>
      <c r="G64" s="92">
        <v>336</v>
      </c>
      <c r="H64" s="92">
        <f t="shared" ref="H64:H65" si="7">SUM(F64:G64)</f>
        <v>672</v>
      </c>
      <c r="I64" s="65"/>
      <c r="J64" s="65"/>
      <c r="K64" s="65">
        <f>I64+J64</f>
        <v>0</v>
      </c>
      <c r="L64" s="65">
        <f>H64*I64</f>
        <v>0</v>
      </c>
      <c r="M64" s="65">
        <f>H64*J64</f>
        <v>0</v>
      </c>
      <c r="N64" s="65">
        <f>SUM(L64:M64)</f>
        <v>0</v>
      </c>
      <c r="O64" s="37"/>
    </row>
    <row r="65" spans="1:15" s="22" customFormat="1" ht="22.5" customHeight="1">
      <c r="A65" s="42"/>
      <c r="B65" s="42"/>
      <c r="C65" s="28" t="s">
        <v>34</v>
      </c>
      <c r="D65" s="29" t="s">
        <v>15</v>
      </c>
      <c r="E65" s="80">
        <v>1</v>
      </c>
      <c r="F65" s="93">
        <f>F64*$E65</f>
        <v>336</v>
      </c>
      <c r="G65" s="93">
        <f>G64*$E65</f>
        <v>336</v>
      </c>
      <c r="H65" s="93">
        <f t="shared" si="7"/>
        <v>672</v>
      </c>
      <c r="I65" s="65"/>
      <c r="J65" s="65"/>
      <c r="K65" s="65"/>
      <c r="L65" s="65"/>
      <c r="M65" s="65"/>
      <c r="N65" s="65"/>
      <c r="O65" s="37"/>
    </row>
    <row r="66" spans="1:15" s="21" customFormat="1" ht="19.5" customHeight="1">
      <c r="A66" s="39" t="s">
        <v>42</v>
      </c>
      <c r="B66" s="24"/>
      <c r="C66" s="45" t="s">
        <v>46</v>
      </c>
      <c r="D66" s="45"/>
      <c r="E66" s="83"/>
      <c r="F66" s="83"/>
      <c r="G66" s="83"/>
      <c r="H66" s="83"/>
      <c r="I66" s="66"/>
      <c r="J66" s="66"/>
      <c r="K66" s="66"/>
      <c r="L66" s="66"/>
      <c r="M66" s="66"/>
      <c r="N66" s="66"/>
      <c r="O66" s="32"/>
    </row>
    <row r="67" spans="1:15" s="21" customFormat="1" ht="38.25" customHeight="1">
      <c r="A67" s="40" t="s">
        <v>44</v>
      </c>
      <c r="B67" s="46"/>
      <c r="C67" s="41" t="s">
        <v>23</v>
      </c>
      <c r="D67" s="25" t="s">
        <v>7</v>
      </c>
      <c r="E67" s="79"/>
      <c r="F67" s="92">
        <f>(3.17+3.56+3.35+2.66+3.35+4.02+4.02+4.02+3.57+4.17+3.41+1.47+3.31+4.02)*14</f>
        <v>673.4</v>
      </c>
      <c r="G67" s="92">
        <f>(3.56+3.56+4.03+4.03+4.03+4.03+3.56+2.98+2.78+3.57+4.18+4.18+3.57+2.41)*14</f>
        <v>706.58</v>
      </c>
      <c r="H67" s="92">
        <f t="shared" ref="H67:H69" si="8">SUM(F67:G67)</f>
        <v>1379.98</v>
      </c>
      <c r="I67" s="66"/>
      <c r="J67" s="66"/>
      <c r="K67" s="66">
        <f>I67+J67</f>
        <v>0</v>
      </c>
      <c r="L67" s="66">
        <f>H67*I67</f>
        <v>0</v>
      </c>
      <c r="M67" s="66">
        <f>H67*J67</f>
        <v>0</v>
      </c>
      <c r="N67" s="66">
        <f>SUM(L67:M67)</f>
        <v>0</v>
      </c>
      <c r="O67" s="32"/>
    </row>
    <row r="68" spans="1:15" s="21" customFormat="1" ht="19.5" customHeight="1">
      <c r="A68" s="42"/>
      <c r="B68" s="42"/>
      <c r="C68" s="28" t="s">
        <v>24</v>
      </c>
      <c r="D68" s="29" t="s">
        <v>7</v>
      </c>
      <c r="E68" s="80">
        <v>1.02</v>
      </c>
      <c r="F68" s="93">
        <f>F$67*$E68</f>
        <v>686.87</v>
      </c>
      <c r="G68" s="93">
        <f>G$67*$E68</f>
        <v>720.71</v>
      </c>
      <c r="H68" s="93">
        <f t="shared" si="8"/>
        <v>1407.58</v>
      </c>
      <c r="I68" s="66"/>
      <c r="J68" s="66"/>
      <c r="K68" s="66"/>
      <c r="L68" s="66"/>
      <c r="M68" s="66"/>
      <c r="N68" s="66"/>
      <c r="O68" s="32"/>
    </row>
    <row r="69" spans="1:15" s="21" customFormat="1" ht="19.5" customHeight="1">
      <c r="A69" s="42"/>
      <c r="B69" s="42"/>
      <c r="C69" s="26" t="s">
        <v>25</v>
      </c>
      <c r="D69" s="27" t="s">
        <v>8</v>
      </c>
      <c r="E69" s="84">
        <v>4.4000000000000004</v>
      </c>
      <c r="F69" s="93">
        <f>F$67*$E69</f>
        <v>2962.96</v>
      </c>
      <c r="G69" s="93">
        <f>G$67*$E69</f>
        <v>3108.95</v>
      </c>
      <c r="H69" s="93">
        <f t="shared" si="8"/>
        <v>6071.91</v>
      </c>
      <c r="I69" s="66"/>
      <c r="J69" s="66"/>
      <c r="K69" s="66"/>
      <c r="L69" s="66"/>
      <c r="M69" s="66"/>
      <c r="N69" s="66"/>
      <c r="O69" s="32"/>
    </row>
    <row r="70" spans="1:15" s="22" customFormat="1" ht="22.5" customHeight="1">
      <c r="A70" s="40" t="s">
        <v>45</v>
      </c>
      <c r="B70" s="46"/>
      <c r="C70" s="41" t="s">
        <v>33</v>
      </c>
      <c r="D70" s="25" t="s">
        <v>15</v>
      </c>
      <c r="E70" s="79"/>
      <c r="F70" s="92">
        <v>210</v>
      </c>
      <c r="G70" s="92">
        <v>210</v>
      </c>
      <c r="H70" s="92">
        <f t="shared" ref="H70:H71" si="9">SUM(F70:G70)</f>
        <v>420</v>
      </c>
      <c r="I70" s="65"/>
      <c r="J70" s="65"/>
      <c r="K70" s="65">
        <f>I70+J70</f>
        <v>0</v>
      </c>
      <c r="L70" s="65">
        <f>H70*I70</f>
        <v>0</v>
      </c>
      <c r="M70" s="65">
        <f>H70*J70</f>
        <v>0</v>
      </c>
      <c r="N70" s="65">
        <f>SUM(L70:M70)</f>
        <v>0</v>
      </c>
      <c r="O70" s="37"/>
    </row>
    <row r="71" spans="1:15" s="22" customFormat="1" ht="22.5" customHeight="1">
      <c r="A71" s="42"/>
      <c r="B71" s="42"/>
      <c r="C71" s="28" t="s">
        <v>34</v>
      </c>
      <c r="D71" s="29" t="s">
        <v>15</v>
      </c>
      <c r="E71" s="80">
        <v>1</v>
      </c>
      <c r="F71" s="93">
        <f>F70*$E71</f>
        <v>210</v>
      </c>
      <c r="G71" s="93">
        <f>G70*$E71</f>
        <v>210</v>
      </c>
      <c r="H71" s="93">
        <f t="shared" si="9"/>
        <v>420</v>
      </c>
      <c r="I71" s="65"/>
      <c r="J71" s="65"/>
      <c r="K71" s="65"/>
      <c r="L71" s="65"/>
      <c r="M71" s="65"/>
      <c r="N71" s="65"/>
      <c r="O71" s="37"/>
    </row>
    <row r="72" spans="1:15" s="22" customFormat="1" ht="49.5" customHeight="1">
      <c r="A72" s="47"/>
      <c r="B72" s="109" t="s">
        <v>85</v>
      </c>
      <c r="C72" s="110"/>
      <c r="D72" s="48"/>
      <c r="E72" s="85"/>
      <c r="F72" s="85"/>
      <c r="G72" s="85"/>
      <c r="H72" s="85"/>
      <c r="I72" s="67"/>
      <c r="J72" s="67"/>
      <c r="K72" s="67">
        <f>SUM(K21:K71)</f>
        <v>0</v>
      </c>
      <c r="L72" s="67">
        <f t="shared" ref="L72:N72" si="10">SUM(L21:L71)</f>
        <v>0</v>
      </c>
      <c r="M72" s="67">
        <f t="shared" si="10"/>
        <v>0</v>
      </c>
      <c r="N72" s="67">
        <f t="shared" si="10"/>
        <v>0</v>
      </c>
      <c r="O72" s="49"/>
    </row>
    <row r="73" spans="1:15" s="51" customFormat="1">
      <c r="A73" s="50"/>
      <c r="B73" s="50"/>
      <c r="C73" s="50"/>
      <c r="D73" s="50"/>
      <c r="E73" s="86"/>
      <c r="F73" s="86"/>
      <c r="G73" s="86"/>
      <c r="H73" s="86"/>
      <c r="I73" s="50"/>
      <c r="J73" s="50"/>
      <c r="K73" s="50"/>
      <c r="L73" s="50"/>
    </row>
    <row r="74" spans="1:15" s="53" customFormat="1">
      <c r="A74" s="52" t="s">
        <v>6</v>
      </c>
      <c r="B74" s="111" t="s">
        <v>86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2"/>
    </row>
    <row r="75" spans="1:15" s="53" customFormat="1">
      <c r="A75" s="54" t="s">
        <v>9</v>
      </c>
      <c r="B75" s="105" t="s">
        <v>87</v>
      </c>
      <c r="C75" s="105"/>
      <c r="D75" s="105"/>
      <c r="E75" s="105"/>
      <c r="F75" s="105"/>
      <c r="G75" s="105"/>
      <c r="H75" s="105"/>
      <c r="I75" s="105"/>
      <c r="J75" s="106"/>
      <c r="K75" s="106"/>
      <c r="L75" s="106"/>
    </row>
    <row r="76" spans="1:15" s="53" customFormat="1">
      <c r="A76" s="52" t="s">
        <v>60</v>
      </c>
      <c r="B76" s="102" t="s">
        <v>88</v>
      </c>
      <c r="C76" s="102"/>
      <c r="D76" s="102"/>
      <c r="E76" s="102"/>
      <c r="F76" s="102"/>
      <c r="G76" s="102"/>
      <c r="H76" s="102"/>
      <c r="I76" s="102"/>
      <c r="J76" s="107" t="s">
        <v>123</v>
      </c>
      <c r="K76" s="107"/>
      <c r="L76" s="107"/>
    </row>
    <row r="77" spans="1:15" s="53" customFormat="1">
      <c r="A77" s="52" t="s">
        <v>89</v>
      </c>
      <c r="B77" s="102" t="s">
        <v>90</v>
      </c>
      <c r="C77" s="102"/>
      <c r="D77" s="102"/>
      <c r="E77" s="102"/>
      <c r="F77" s="102"/>
      <c r="G77" s="102"/>
      <c r="H77" s="102"/>
      <c r="I77" s="102"/>
      <c r="J77" s="108" t="s">
        <v>91</v>
      </c>
      <c r="K77" s="108"/>
      <c r="L77" s="108"/>
    </row>
    <row r="78" spans="1:15" s="53" customFormat="1">
      <c r="A78" s="52" t="s">
        <v>92</v>
      </c>
      <c r="B78" s="102" t="s">
        <v>93</v>
      </c>
      <c r="C78" s="102"/>
      <c r="D78" s="102"/>
      <c r="E78" s="102"/>
      <c r="F78" s="102"/>
      <c r="G78" s="102"/>
      <c r="H78" s="102"/>
      <c r="I78" s="102"/>
      <c r="J78" s="108" t="s">
        <v>94</v>
      </c>
      <c r="K78" s="108"/>
      <c r="L78" s="108"/>
    </row>
    <row r="79" spans="1:15" s="53" customFormat="1">
      <c r="A79" s="52" t="s">
        <v>95</v>
      </c>
      <c r="B79" s="102" t="s">
        <v>96</v>
      </c>
      <c r="C79" s="102"/>
      <c r="D79" s="102"/>
      <c r="E79" s="102"/>
      <c r="F79" s="102"/>
      <c r="G79" s="102"/>
      <c r="H79" s="102"/>
      <c r="I79" s="102"/>
      <c r="J79" s="103"/>
      <c r="K79" s="103"/>
      <c r="L79" s="103"/>
    </row>
    <row r="80" spans="1:15" s="53" customFormat="1">
      <c r="A80" s="52" t="s">
        <v>97</v>
      </c>
      <c r="B80" s="98" t="s">
        <v>98</v>
      </c>
      <c r="C80" s="98"/>
      <c r="D80" s="98"/>
      <c r="E80" s="98"/>
      <c r="F80" s="98"/>
      <c r="G80" s="98"/>
      <c r="H80" s="98"/>
      <c r="I80" s="98"/>
      <c r="J80" s="104"/>
      <c r="K80" s="104"/>
      <c r="L80" s="104"/>
    </row>
    <row r="81" spans="1:12" s="53" customFormat="1">
      <c r="A81" s="54" t="s">
        <v>99</v>
      </c>
      <c r="B81" s="105" t="s">
        <v>100</v>
      </c>
      <c r="C81" s="105"/>
      <c r="D81" s="105"/>
      <c r="E81" s="105"/>
      <c r="F81" s="105"/>
      <c r="G81" s="105"/>
      <c r="H81" s="105"/>
      <c r="I81" s="105"/>
      <c r="J81" s="106"/>
      <c r="K81" s="106"/>
      <c r="L81" s="106"/>
    </row>
    <row r="82" spans="1:12" s="53" customFormat="1" ht="66" customHeight="1">
      <c r="A82" s="55" t="s">
        <v>101</v>
      </c>
      <c r="B82" s="96" t="s">
        <v>102</v>
      </c>
      <c r="C82" s="96"/>
      <c r="D82" s="96"/>
      <c r="E82" s="96"/>
      <c r="F82" s="96"/>
      <c r="G82" s="96"/>
      <c r="H82" s="96"/>
      <c r="I82" s="96"/>
      <c r="J82" s="97" t="s">
        <v>103</v>
      </c>
      <c r="K82" s="97"/>
      <c r="L82" s="97"/>
    </row>
    <row r="83" spans="1:12" s="53" customFormat="1" ht="52.5" customHeight="1">
      <c r="A83" s="55" t="s">
        <v>104</v>
      </c>
      <c r="B83" s="96" t="s">
        <v>105</v>
      </c>
      <c r="C83" s="96"/>
      <c r="D83" s="96"/>
      <c r="E83" s="96"/>
      <c r="F83" s="96"/>
      <c r="G83" s="96"/>
      <c r="H83" s="96"/>
      <c r="I83" s="96"/>
      <c r="J83" s="97" t="s">
        <v>103</v>
      </c>
      <c r="K83" s="97"/>
      <c r="L83" s="97"/>
    </row>
    <row r="84" spans="1:12" s="53" customFormat="1" ht="53.25" customHeight="1">
      <c r="A84" s="55" t="s">
        <v>106</v>
      </c>
      <c r="B84" s="96" t="s">
        <v>107</v>
      </c>
      <c r="C84" s="96"/>
      <c r="D84" s="96"/>
      <c r="E84" s="96"/>
      <c r="F84" s="96"/>
      <c r="G84" s="96"/>
      <c r="H84" s="96"/>
      <c r="I84" s="96"/>
      <c r="J84" s="97" t="s">
        <v>103</v>
      </c>
      <c r="K84" s="97"/>
      <c r="L84" s="97"/>
    </row>
    <row r="85" spans="1:12" s="53" customFormat="1" ht="34.5" customHeight="1">
      <c r="A85" s="55" t="s">
        <v>108</v>
      </c>
      <c r="B85" s="96" t="s">
        <v>109</v>
      </c>
      <c r="C85" s="96"/>
      <c r="D85" s="96"/>
      <c r="E85" s="96"/>
      <c r="F85" s="96"/>
      <c r="G85" s="96"/>
      <c r="H85" s="96"/>
      <c r="I85" s="96"/>
      <c r="J85" s="97" t="s">
        <v>103</v>
      </c>
      <c r="K85" s="97"/>
      <c r="L85" s="97"/>
    </row>
    <row r="86" spans="1:12" s="53" customFormat="1" ht="35.25" customHeight="1">
      <c r="A86" s="55" t="s">
        <v>110</v>
      </c>
      <c r="B86" s="98" t="s">
        <v>111</v>
      </c>
      <c r="C86" s="98"/>
      <c r="D86" s="98"/>
      <c r="E86" s="98"/>
      <c r="F86" s="98"/>
      <c r="G86" s="98"/>
      <c r="H86" s="98"/>
      <c r="I86" s="98"/>
      <c r="J86" s="97" t="s">
        <v>103</v>
      </c>
      <c r="K86" s="97"/>
      <c r="L86" s="97"/>
    </row>
    <row r="87" spans="1:12" s="53" customFormat="1" ht="18.75" customHeight="1">
      <c r="A87" s="55" t="s">
        <v>112</v>
      </c>
      <c r="B87" s="98" t="s">
        <v>113</v>
      </c>
      <c r="C87" s="98"/>
      <c r="D87" s="98"/>
      <c r="E87" s="98"/>
      <c r="F87" s="98"/>
      <c r="G87" s="98"/>
      <c r="H87" s="98"/>
      <c r="I87" s="98"/>
      <c r="J87" s="99" t="s">
        <v>103</v>
      </c>
      <c r="K87" s="100"/>
      <c r="L87" s="101"/>
    </row>
    <row r="88" spans="1:12" s="53" customFormat="1" ht="14.25" customHeight="1">
      <c r="A88" s="56"/>
      <c r="B88" s="57"/>
      <c r="C88" s="56"/>
      <c r="D88" s="58"/>
      <c r="E88" s="87"/>
      <c r="F88" s="87"/>
      <c r="G88" s="87"/>
      <c r="H88" s="87"/>
      <c r="I88" s="56"/>
      <c r="J88" s="56"/>
      <c r="K88" s="56"/>
      <c r="L88" s="56"/>
    </row>
    <row r="89" spans="1:12" s="53" customFormat="1">
      <c r="A89" s="59"/>
      <c r="B89" s="94" t="s">
        <v>114</v>
      </c>
      <c r="C89" s="94"/>
      <c r="D89" s="94"/>
      <c r="E89" s="94"/>
      <c r="F89" s="94"/>
      <c r="G89" s="94"/>
      <c r="H89" s="87"/>
      <c r="I89" s="56"/>
      <c r="J89" s="56"/>
      <c r="K89" s="56"/>
      <c r="L89" s="56"/>
    </row>
    <row r="90" spans="1:12" s="53" customFormat="1">
      <c r="A90" s="60"/>
      <c r="B90" s="61"/>
      <c r="C90" s="30"/>
      <c r="D90" s="62"/>
      <c r="E90" s="88"/>
      <c r="F90" s="88"/>
      <c r="G90" s="88"/>
      <c r="H90" s="87"/>
      <c r="I90" s="56"/>
      <c r="J90" s="56"/>
      <c r="K90" s="56"/>
      <c r="L90" s="56"/>
    </row>
    <row r="91" spans="1:12" s="53" customFormat="1" ht="134.25" customHeight="1">
      <c r="A91" s="60"/>
      <c r="B91" s="95" t="s">
        <v>115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1:12" s="53" customFormat="1">
      <c r="A92" s="60"/>
      <c r="B92" s="63"/>
      <c r="C92" s="63"/>
      <c r="D92" s="63"/>
      <c r="E92" s="89"/>
      <c r="F92" s="89"/>
      <c r="G92" s="89"/>
      <c r="H92" s="89"/>
      <c r="I92" s="63"/>
      <c r="J92" s="63"/>
      <c r="K92" s="63"/>
      <c r="L92" s="63"/>
    </row>
    <row r="93" spans="1:12" s="53" customFormat="1">
      <c r="A93" s="60"/>
      <c r="B93" s="64" t="s">
        <v>116</v>
      </c>
      <c r="C93" s="64"/>
      <c r="D93" s="64"/>
      <c r="E93" s="90"/>
      <c r="F93" s="90"/>
      <c r="G93" s="90"/>
      <c r="H93" s="90"/>
      <c r="I93" s="64"/>
      <c r="J93" s="64"/>
      <c r="K93" s="64"/>
      <c r="L93" s="64"/>
    </row>
    <row r="94" spans="1:12" s="53" customFormat="1">
      <c r="A94" s="60"/>
      <c r="B94" s="64" t="s">
        <v>117</v>
      </c>
      <c r="C94" s="64"/>
      <c r="D94" s="64"/>
      <c r="E94" s="90"/>
      <c r="F94" s="90"/>
      <c r="G94" s="90"/>
      <c r="H94" s="90"/>
      <c r="I94" s="64"/>
      <c r="J94" s="64"/>
      <c r="K94" s="64"/>
      <c r="L94" s="64"/>
    </row>
    <row r="95" spans="1:12" s="53" customFormat="1">
      <c r="A95" s="56"/>
      <c r="B95" s="64" t="s">
        <v>118</v>
      </c>
      <c r="C95" s="64"/>
      <c r="D95" s="64"/>
      <c r="E95" s="90"/>
      <c r="F95" s="90"/>
      <c r="G95" s="90"/>
      <c r="H95" s="90"/>
      <c r="I95" s="64"/>
      <c r="J95" s="64"/>
      <c r="K95" s="64"/>
      <c r="L95" s="64"/>
    </row>
    <row r="96" spans="1:12" s="53" customFormat="1">
      <c r="A96" s="56"/>
      <c r="B96" s="64" t="s">
        <v>119</v>
      </c>
      <c r="C96" s="64"/>
      <c r="D96" s="64"/>
      <c r="E96" s="90"/>
      <c r="F96" s="90"/>
      <c r="G96" s="90"/>
      <c r="H96" s="90"/>
      <c r="I96" s="64"/>
      <c r="J96" s="64"/>
      <c r="K96" s="64"/>
      <c r="L96" s="64"/>
    </row>
    <row r="97" spans="1:12" s="53" customFormat="1">
      <c r="A97" s="56"/>
      <c r="B97" s="64" t="s">
        <v>120</v>
      </c>
      <c r="C97" s="64"/>
      <c r="D97" s="64"/>
      <c r="E97" s="90"/>
      <c r="F97" s="90"/>
      <c r="G97" s="90"/>
      <c r="H97" s="90"/>
      <c r="I97" s="64"/>
      <c r="J97" s="64"/>
      <c r="K97" s="64"/>
      <c r="L97" s="64"/>
    </row>
    <row r="98" spans="1:12" s="53" customFormat="1">
      <c r="A98" s="56"/>
      <c r="B98" s="64" t="s">
        <v>121</v>
      </c>
      <c r="C98" s="64"/>
      <c r="D98" s="64"/>
      <c r="E98" s="90"/>
      <c r="F98" s="90"/>
      <c r="G98" s="90"/>
      <c r="H98" s="90"/>
      <c r="I98" s="64"/>
      <c r="J98" s="64"/>
      <c r="K98" s="64"/>
      <c r="L98" s="64"/>
    </row>
    <row r="99" spans="1:12" s="53" customFormat="1">
      <c r="A99" s="56"/>
      <c r="B99" s="64" t="s">
        <v>122</v>
      </c>
      <c r="C99" s="64"/>
      <c r="D99" s="64"/>
      <c r="E99" s="90"/>
      <c r="F99" s="90"/>
      <c r="G99" s="90"/>
      <c r="H99" s="90"/>
      <c r="I99" s="64"/>
      <c r="J99" s="64"/>
      <c r="K99" s="64"/>
      <c r="L99" s="64"/>
    </row>
  </sheetData>
  <mergeCells count="50">
    <mergeCell ref="A16:H16"/>
    <mergeCell ref="C19:H19"/>
    <mergeCell ref="C20:H20"/>
    <mergeCell ref="C43:H43"/>
    <mergeCell ref="C57:H57"/>
    <mergeCell ref="I12:K14"/>
    <mergeCell ref="L12:N14"/>
    <mergeCell ref="O12:O15"/>
    <mergeCell ref="A6:O6"/>
    <mergeCell ref="A7:O7"/>
    <mergeCell ref="A8:O8"/>
    <mergeCell ref="A9:O9"/>
    <mergeCell ref="C11:H11"/>
    <mergeCell ref="A12:A15"/>
    <mergeCell ref="B12:B15"/>
    <mergeCell ref="C12:C15"/>
    <mergeCell ref="D12:D15"/>
    <mergeCell ref="E12:E15"/>
    <mergeCell ref="F12:H14"/>
    <mergeCell ref="B72:C72"/>
    <mergeCell ref="B74:I74"/>
    <mergeCell ref="J74:L74"/>
    <mergeCell ref="B75:I75"/>
    <mergeCell ref="J75:L75"/>
    <mergeCell ref="B76:I76"/>
    <mergeCell ref="J76:L76"/>
    <mergeCell ref="B77:I77"/>
    <mergeCell ref="J77:L77"/>
    <mergeCell ref="B78:I78"/>
    <mergeCell ref="J78:L78"/>
    <mergeCell ref="B79:I79"/>
    <mergeCell ref="J79:L79"/>
    <mergeCell ref="B80:I80"/>
    <mergeCell ref="J80:L80"/>
    <mergeCell ref="B81:I81"/>
    <mergeCell ref="J81:L81"/>
    <mergeCell ref="B82:I82"/>
    <mergeCell ref="J82:L82"/>
    <mergeCell ref="B83:I83"/>
    <mergeCell ref="J83:L83"/>
    <mergeCell ref="B84:I84"/>
    <mergeCell ref="J84:L84"/>
    <mergeCell ref="B89:G89"/>
    <mergeCell ref="B91:L91"/>
    <mergeCell ref="B85:I85"/>
    <mergeCell ref="J85:L85"/>
    <mergeCell ref="B86:I86"/>
    <mergeCell ref="J86:L86"/>
    <mergeCell ref="B87:I87"/>
    <mergeCell ref="J87:L87"/>
  </mergeCells>
  <conditionalFormatting sqref="G48">
    <cfRule type="cellIs" dxfId="67" priority="90" operator="lessThan">
      <formula>0</formula>
    </cfRule>
  </conditionalFormatting>
  <conditionalFormatting sqref="H45">
    <cfRule type="cellIs" dxfId="66" priority="94" operator="lessThan">
      <formula>0</formula>
    </cfRule>
  </conditionalFormatting>
  <conditionalFormatting sqref="F45">
    <cfRule type="cellIs" dxfId="65" priority="93" operator="lessThan">
      <formula>0</formula>
    </cfRule>
  </conditionalFormatting>
  <conditionalFormatting sqref="G45">
    <cfRule type="cellIs" dxfId="64" priority="92" operator="lessThan">
      <formula>0</formula>
    </cfRule>
  </conditionalFormatting>
  <conditionalFormatting sqref="F48">
    <cfRule type="cellIs" dxfId="63" priority="91" operator="lessThan">
      <formula>0</formula>
    </cfRule>
  </conditionalFormatting>
  <conditionalFormatting sqref="F46:H47">
    <cfRule type="cellIs" dxfId="62" priority="89" operator="lessThan">
      <formula>0</formula>
    </cfRule>
  </conditionalFormatting>
  <conditionalFormatting sqref="F59">
    <cfRule type="cellIs" dxfId="61" priority="77" operator="lessThan">
      <formula>0</formula>
    </cfRule>
  </conditionalFormatting>
  <conditionalFormatting sqref="F22:H22 F23:G23">
    <cfRule type="cellIs" dxfId="60" priority="63" operator="lessThan">
      <formula>0</formula>
    </cfRule>
  </conditionalFormatting>
  <conditionalFormatting sqref="F56:H56">
    <cfRule type="cellIs" dxfId="59" priority="79" operator="lessThan">
      <formula>0</formula>
    </cfRule>
  </conditionalFormatting>
  <conditionalFormatting sqref="G55">
    <cfRule type="cellIs" dxfId="58" priority="80" operator="lessThan">
      <formula>0</formula>
    </cfRule>
  </conditionalFormatting>
  <conditionalFormatting sqref="F25:H26">
    <cfRule type="cellIs" dxfId="57" priority="62" operator="lessThan">
      <formula>0</formula>
    </cfRule>
  </conditionalFormatting>
  <conditionalFormatting sqref="F60:H60 F61:G61">
    <cfRule type="cellIs" dxfId="56" priority="75" operator="lessThan">
      <formula>0</formula>
    </cfRule>
  </conditionalFormatting>
  <conditionalFormatting sqref="F68:H68">
    <cfRule type="cellIs" dxfId="55" priority="71" operator="lessThan">
      <formula>0</formula>
    </cfRule>
  </conditionalFormatting>
  <conditionalFormatting sqref="H48">
    <cfRule type="cellIs" dxfId="54" priority="88" operator="lessThan">
      <formula>0</formula>
    </cfRule>
  </conditionalFormatting>
  <conditionalFormatting sqref="H55">
    <cfRule type="cellIs" dxfId="53" priority="82" operator="lessThan">
      <formula>0</formula>
    </cfRule>
  </conditionalFormatting>
  <conditionalFormatting sqref="F55">
    <cfRule type="cellIs" dxfId="52" priority="81" operator="lessThan">
      <formula>0</formula>
    </cfRule>
  </conditionalFormatting>
  <conditionalFormatting sqref="H59">
    <cfRule type="cellIs" dxfId="51" priority="78" operator="lessThan">
      <formula>0</formula>
    </cfRule>
  </conditionalFormatting>
  <conditionalFormatting sqref="G59">
    <cfRule type="cellIs" dxfId="50" priority="76" operator="lessThan">
      <formula>0</formula>
    </cfRule>
  </conditionalFormatting>
  <conditionalFormatting sqref="F53:H53">
    <cfRule type="cellIs" dxfId="49" priority="83" operator="lessThan">
      <formula>0</formula>
    </cfRule>
  </conditionalFormatting>
  <conditionalFormatting sqref="H67">
    <cfRule type="cellIs" dxfId="48" priority="74" operator="lessThan">
      <formula>0</formula>
    </cfRule>
  </conditionalFormatting>
  <conditionalFormatting sqref="H21">
    <cfRule type="cellIs" dxfId="47" priority="61" operator="lessThan">
      <formula>0</formula>
    </cfRule>
  </conditionalFormatting>
  <conditionalFormatting sqref="F67">
    <cfRule type="cellIs" dxfId="46" priority="73" operator="lessThan">
      <formula>0</formula>
    </cfRule>
  </conditionalFormatting>
  <conditionalFormatting sqref="F62">
    <cfRule type="cellIs" dxfId="45" priority="69" operator="lessThan">
      <formula>0</formula>
    </cfRule>
  </conditionalFormatting>
  <conditionalFormatting sqref="F69:H69">
    <cfRule type="cellIs" dxfId="44" priority="66" operator="lessThan">
      <formula>0</formula>
    </cfRule>
  </conditionalFormatting>
  <conditionalFormatting sqref="G52">
    <cfRule type="cellIs" dxfId="43" priority="84" operator="lessThan">
      <formula>0</formula>
    </cfRule>
  </conditionalFormatting>
  <conditionalFormatting sqref="F49:H50">
    <cfRule type="cellIs" dxfId="42" priority="87" operator="lessThan">
      <formula>0</formula>
    </cfRule>
  </conditionalFormatting>
  <conditionalFormatting sqref="G24">
    <cfRule type="cellIs" dxfId="41" priority="56" operator="lessThan">
      <formula>0</formula>
    </cfRule>
  </conditionalFormatting>
  <conditionalFormatting sqref="H28">
    <cfRule type="cellIs" dxfId="40" priority="51" operator="lessThan">
      <formula>0</formula>
    </cfRule>
  </conditionalFormatting>
  <conditionalFormatting sqref="H52">
    <cfRule type="cellIs" dxfId="39" priority="86" operator="lessThan">
      <formula>0</formula>
    </cfRule>
  </conditionalFormatting>
  <conditionalFormatting sqref="F52">
    <cfRule type="cellIs" dxfId="38" priority="85" operator="lessThan">
      <formula>0</formula>
    </cfRule>
  </conditionalFormatting>
  <conditionalFormatting sqref="H24">
    <cfRule type="cellIs" dxfId="37" priority="58" operator="lessThan">
      <formula>0</formula>
    </cfRule>
  </conditionalFormatting>
  <conditionalFormatting sqref="H36">
    <cfRule type="cellIs" dxfId="36" priority="40" operator="lessThan">
      <formula>0</formula>
    </cfRule>
  </conditionalFormatting>
  <conditionalFormatting sqref="G67">
    <cfRule type="cellIs" dxfId="35" priority="72" operator="lessThan">
      <formula>0</formula>
    </cfRule>
  </conditionalFormatting>
  <conditionalFormatting sqref="H32:H33">
    <cfRule type="cellIs" dxfId="34" priority="64" operator="lessThan">
      <formula>0</formula>
    </cfRule>
  </conditionalFormatting>
  <conditionalFormatting sqref="H62">
    <cfRule type="cellIs" dxfId="33" priority="70" operator="lessThan">
      <formula>0</formula>
    </cfRule>
  </conditionalFormatting>
  <conditionalFormatting sqref="F28">
    <cfRule type="cellIs" dxfId="32" priority="50" operator="lessThan">
      <formula>0</formula>
    </cfRule>
  </conditionalFormatting>
  <conditionalFormatting sqref="G28">
    <cfRule type="cellIs" dxfId="31" priority="49" operator="lessThan">
      <formula>0</formula>
    </cfRule>
  </conditionalFormatting>
  <conditionalFormatting sqref="G21">
    <cfRule type="cellIs" dxfId="30" priority="59" operator="lessThan">
      <formula>0</formula>
    </cfRule>
  </conditionalFormatting>
  <conditionalFormatting sqref="G35">
    <cfRule type="cellIs" dxfId="29" priority="38" operator="lessThan">
      <formula>0</formula>
    </cfRule>
  </conditionalFormatting>
  <conditionalFormatting sqref="G62">
    <cfRule type="cellIs" dxfId="28" priority="68" operator="lessThan">
      <formula>0</formula>
    </cfRule>
  </conditionalFormatting>
  <conditionalFormatting sqref="F21">
    <cfRule type="cellIs" dxfId="27" priority="60" operator="lessThan">
      <formula>0</formula>
    </cfRule>
  </conditionalFormatting>
  <conditionalFormatting sqref="F24">
    <cfRule type="cellIs" dxfId="26" priority="57" operator="lessThan">
      <formula>0</formula>
    </cfRule>
  </conditionalFormatting>
  <conditionalFormatting sqref="H39">
    <cfRule type="cellIs" dxfId="25" priority="42" operator="lessThan">
      <formula>0</formula>
    </cfRule>
  </conditionalFormatting>
  <conditionalFormatting sqref="F38">
    <cfRule type="cellIs" dxfId="24" priority="36" operator="lessThan">
      <formula>0</formula>
    </cfRule>
  </conditionalFormatting>
  <conditionalFormatting sqref="F32:G33">
    <cfRule type="cellIs" dxfId="23" priority="44" operator="lessThan">
      <formula>0</formula>
    </cfRule>
  </conditionalFormatting>
  <conditionalFormatting sqref="F63:H63">
    <cfRule type="cellIs" dxfId="22" priority="67" operator="lessThan">
      <formula>0</formula>
    </cfRule>
  </conditionalFormatting>
  <conditionalFormatting sqref="F35">
    <cfRule type="cellIs" dxfId="21" priority="39" operator="lessThan">
      <formula>0</formula>
    </cfRule>
  </conditionalFormatting>
  <conditionalFormatting sqref="H37">
    <cfRule type="cellIs" dxfId="20" priority="41" operator="lessThan">
      <formula>0</formula>
    </cfRule>
  </conditionalFormatting>
  <conditionalFormatting sqref="F39:G40">
    <cfRule type="cellIs" dxfId="19" priority="32" operator="lessThan">
      <formula>0</formula>
    </cfRule>
  </conditionalFormatting>
  <conditionalFormatting sqref="H35">
    <cfRule type="cellIs" dxfId="18" priority="37" operator="lessThan">
      <formula>0</formula>
    </cfRule>
  </conditionalFormatting>
  <conditionalFormatting sqref="G38">
    <cfRule type="cellIs" dxfId="17" priority="35" operator="lessThan">
      <formula>0</formula>
    </cfRule>
  </conditionalFormatting>
  <conditionalFormatting sqref="H23">
    <cfRule type="cellIs" dxfId="16" priority="65" operator="lessThan">
      <formula>0</formula>
    </cfRule>
  </conditionalFormatting>
  <conditionalFormatting sqref="G31">
    <cfRule type="cellIs" dxfId="15" priority="47" operator="lessThan">
      <formula>0</formula>
    </cfRule>
  </conditionalFormatting>
  <conditionalFormatting sqref="F31">
    <cfRule type="cellIs" dxfId="14" priority="48" operator="lessThan">
      <formula>0</formula>
    </cfRule>
  </conditionalFormatting>
  <conditionalFormatting sqref="F29:H30">
    <cfRule type="cellIs" dxfId="13" priority="45" operator="lessThan">
      <formula>0</formula>
    </cfRule>
  </conditionalFormatting>
  <conditionalFormatting sqref="H38">
    <cfRule type="cellIs" dxfId="12" priority="34" operator="lessThan">
      <formula>0</formula>
    </cfRule>
  </conditionalFormatting>
  <conditionalFormatting sqref="H31">
    <cfRule type="cellIs" dxfId="11" priority="46" operator="lessThan">
      <formula>0</formula>
    </cfRule>
  </conditionalFormatting>
  <conditionalFormatting sqref="H40">
    <cfRule type="cellIs" dxfId="10" priority="43" operator="lessThan">
      <formula>0</formula>
    </cfRule>
  </conditionalFormatting>
  <conditionalFormatting sqref="F36:G37">
    <cfRule type="cellIs" dxfId="9" priority="33" operator="lessThan">
      <formula>0</formula>
    </cfRule>
  </conditionalFormatting>
  <conditionalFormatting sqref="H61">
    <cfRule type="cellIs" dxfId="8" priority="18" operator="lessThan">
      <formula>0</formula>
    </cfRule>
  </conditionalFormatting>
  <conditionalFormatting sqref="F64">
    <cfRule type="cellIs" dxfId="7" priority="11" operator="lessThan">
      <formula>0</formula>
    </cfRule>
  </conditionalFormatting>
  <conditionalFormatting sqref="G64">
    <cfRule type="cellIs" dxfId="6" priority="10" operator="lessThan">
      <formula>0</formula>
    </cfRule>
  </conditionalFormatting>
  <conditionalFormatting sqref="H64">
    <cfRule type="cellIs" dxfId="5" priority="12" operator="lessThan">
      <formula>0</formula>
    </cfRule>
  </conditionalFormatting>
  <conditionalFormatting sqref="F65:H65">
    <cfRule type="cellIs" dxfId="4" priority="9" operator="lessThan">
      <formula>0</formula>
    </cfRule>
  </conditionalFormatting>
  <conditionalFormatting sqref="F70">
    <cfRule type="cellIs" dxfId="3" priority="7" operator="lessThan">
      <formula>0</formula>
    </cfRule>
  </conditionalFormatting>
  <conditionalFormatting sqref="G70">
    <cfRule type="cellIs" dxfId="2" priority="6" operator="lessThan">
      <formula>0</formula>
    </cfRule>
  </conditionalFormatting>
  <conditionalFormatting sqref="H70">
    <cfRule type="cellIs" dxfId="1" priority="8" operator="lessThan">
      <formula>0</formula>
    </cfRule>
  </conditionalFormatting>
  <conditionalFormatting sqref="F71:H71">
    <cfRule type="cellIs" dxfId="0" priority="5" operator="lessThan">
      <formula>0</formula>
    </cfRule>
  </conditionalFormatting>
  <printOptions horizontalCentered="1"/>
  <pageMargins left="0.25" right="0.25" top="0.75" bottom="0.75" header="0.3" footer="0.3"/>
  <pageSetup paperSize="9" scale="35" fitToHeight="0" orientation="portrait" r:id="rId1"/>
  <headerFooter>
    <oddFooter>&amp;R&amp;P</oddFooter>
  </headerFooter>
  <rowBreaks count="1" manualBreakCount="1">
    <brk id="4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Полы от 18.04.22</vt:lpstr>
      <vt:lpstr>'Полы от 18.04.22'!Заголовки_для_печати</vt:lpstr>
      <vt:lpstr>'Полы от 18.04.22'!Область_печати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2022-04-18T13:11:15Z</cp:lastPrinted>
  <dcterms:created xsi:type="dcterms:W3CDTF">2018-03-06T07:49:28Z</dcterms:created>
  <dcterms:modified xsi:type="dcterms:W3CDTF">2022-04-21T13:09:31Z</dcterms:modified>
</cp:coreProperties>
</file>