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1760" activeTab="3"/>
  </bookViews>
  <sheets>
    <sheet name="ТС К27" sheetId="2" r:id="rId1"/>
    <sheet name="ТС К26" sheetId="3" r:id="rId2"/>
    <sheet name="ТС К25" sheetId="4" r:id="rId3"/>
    <sheet name="ТС К24" sheetId="5" r:id="rId4"/>
  </sheets>
  <definedNames>
    <definedName name="_xlnm.Print_Area" localSheetId="3">'ТС К24'!$A$1:$I$166</definedName>
    <definedName name="_xlnm.Print_Area" localSheetId="2">'ТС К25'!$A$1:$I$202</definedName>
    <definedName name="_xlnm.Print_Area" localSheetId="1">'ТС К26'!$A$1:$I$162</definedName>
  </definedNames>
  <calcPr calcId="145621"/>
</workbook>
</file>

<file path=xl/calcChain.xml><?xml version="1.0" encoding="utf-8"?>
<calcChain xmlns="http://schemas.openxmlformats.org/spreadsheetml/2006/main">
  <c r="I121" i="5" l="1"/>
  <c r="I120" i="5"/>
  <c r="I119" i="5"/>
  <c r="H118" i="5"/>
  <c r="H117" i="5"/>
  <c r="I116" i="5"/>
  <c r="H115" i="5"/>
  <c r="I114" i="5"/>
  <c r="H113" i="5"/>
  <c r="H112" i="5"/>
  <c r="H122" i="5" s="1"/>
  <c r="H111" i="5"/>
  <c r="I110" i="5"/>
  <c r="I107" i="5"/>
  <c r="I106" i="5"/>
  <c r="I105" i="5"/>
  <c r="I104" i="5"/>
  <c r="I103" i="5"/>
  <c r="I123" i="5" l="1"/>
  <c r="I122" i="5"/>
  <c r="E71" i="5"/>
  <c r="I71" i="5" s="1"/>
  <c r="I69" i="5"/>
  <c r="I68" i="5"/>
  <c r="I66" i="5"/>
  <c r="E67" i="5"/>
  <c r="I67" i="5" s="1"/>
  <c r="I64" i="5"/>
  <c r="I63" i="5"/>
  <c r="H145" i="5"/>
  <c r="H144" i="5"/>
  <c r="H143" i="5"/>
  <c r="H142" i="5"/>
  <c r="H141" i="5"/>
  <c r="H140" i="5"/>
  <c r="H139" i="5"/>
  <c r="I138" i="5"/>
  <c r="H137" i="5"/>
  <c r="H136" i="5"/>
  <c r="H135" i="5"/>
  <c r="H134" i="5"/>
  <c r="I133" i="5"/>
  <c r="H132" i="5"/>
  <c r="I131" i="5"/>
  <c r="H130" i="5"/>
  <c r="H129" i="5"/>
  <c r="H128" i="5"/>
  <c r="H127" i="5"/>
  <c r="I126" i="5"/>
  <c r="H158" i="5"/>
  <c r="I157" i="5"/>
  <c r="I156" i="5"/>
  <c r="I155" i="5"/>
  <c r="H154" i="5"/>
  <c r="H159" i="5" s="1"/>
  <c r="I153" i="5"/>
  <c r="I152" i="5"/>
  <c r="I151" i="5"/>
  <c r="I177" i="4"/>
  <c r="I165" i="4"/>
  <c r="H195" i="4"/>
  <c r="I192" i="4"/>
  <c r="H191" i="4"/>
  <c r="I190" i="4"/>
  <c r="I189" i="4"/>
  <c r="I188" i="4"/>
  <c r="H144" i="3"/>
  <c r="H143" i="3"/>
  <c r="H142" i="3"/>
  <c r="H141" i="3"/>
  <c r="H140" i="3"/>
  <c r="H139" i="3"/>
  <c r="H138" i="3"/>
  <c r="I137" i="3"/>
  <c r="H129" i="3"/>
  <c r="H128" i="3"/>
  <c r="I125" i="3"/>
  <c r="I155" i="3"/>
  <c r="I154" i="3"/>
  <c r="I153" i="3"/>
  <c r="H152" i="3"/>
  <c r="I151" i="3"/>
  <c r="I150" i="3"/>
  <c r="I149" i="3"/>
  <c r="I157" i="2"/>
  <c r="H156" i="2"/>
  <c r="I155" i="2"/>
  <c r="I154" i="2"/>
  <c r="I65" i="5" l="1"/>
  <c r="I142" i="2"/>
  <c r="H133" i="2"/>
  <c r="I153" i="2"/>
  <c r="I158" i="2"/>
  <c r="I160" i="4" l="1"/>
  <c r="I159" i="4"/>
  <c r="I158" i="4"/>
  <c r="H157" i="4"/>
  <c r="H156" i="4"/>
  <c r="I155" i="4"/>
  <c r="H154" i="4"/>
  <c r="I153" i="4"/>
  <c r="H152" i="4"/>
  <c r="H151" i="4"/>
  <c r="H150" i="4"/>
  <c r="I149" i="4"/>
  <c r="I146" i="4"/>
  <c r="I145" i="4"/>
  <c r="I144" i="4"/>
  <c r="I143" i="4"/>
  <c r="I142" i="4"/>
  <c r="E85" i="2"/>
  <c r="H85" i="2" s="1"/>
  <c r="I84" i="2"/>
  <c r="E114" i="4"/>
  <c r="H114" i="4" s="1"/>
  <c r="I113" i="4"/>
  <c r="E77" i="4"/>
  <c r="H77" i="4" s="1"/>
  <c r="I76" i="4"/>
  <c r="I75" i="4"/>
  <c r="I74" i="4"/>
  <c r="I73" i="4"/>
  <c r="I72" i="4"/>
  <c r="I71" i="4"/>
  <c r="I70" i="4"/>
  <c r="I69" i="4"/>
  <c r="E45" i="2"/>
  <c r="E62" i="4"/>
  <c r="E61" i="4"/>
  <c r="E64" i="4"/>
  <c r="H38" i="4"/>
  <c r="E115" i="4"/>
  <c r="H119" i="4"/>
  <c r="E11" i="4"/>
  <c r="H14" i="4"/>
  <c r="I157" i="3"/>
  <c r="H196" i="4"/>
  <c r="I194" i="4"/>
  <c r="I193" i="4"/>
  <c r="H88" i="3"/>
  <c r="H87" i="3"/>
  <c r="H86" i="3"/>
  <c r="H85" i="3"/>
  <c r="H84" i="3"/>
  <c r="H83" i="3"/>
  <c r="H82" i="3"/>
  <c r="I81" i="3"/>
  <c r="H76" i="3"/>
  <c r="I75" i="3"/>
  <c r="H72" i="3"/>
  <c r="I71" i="3"/>
  <c r="E11" i="3"/>
  <c r="E52" i="3"/>
  <c r="I50" i="3"/>
  <c r="I120" i="3"/>
  <c r="I119" i="3"/>
  <c r="I118" i="3"/>
  <c r="H117" i="3"/>
  <c r="H116" i="3"/>
  <c r="I115" i="3"/>
  <c r="H114" i="3"/>
  <c r="I113" i="3"/>
  <c r="H112" i="3"/>
  <c r="H111" i="3"/>
  <c r="H110" i="3"/>
  <c r="I109" i="3"/>
  <c r="I106" i="3"/>
  <c r="I105" i="3"/>
  <c r="I104" i="3"/>
  <c r="I103" i="3"/>
  <c r="I102" i="3"/>
  <c r="I196" i="4" l="1"/>
  <c r="I197" i="4" s="1"/>
  <c r="I161" i="4"/>
  <c r="H161" i="4"/>
  <c r="I121" i="3"/>
  <c r="H121" i="3"/>
  <c r="I162" i="4" l="1"/>
  <c r="I122" i="3"/>
  <c r="I123" i="2"/>
  <c r="I124" i="2"/>
  <c r="H122" i="2"/>
  <c r="H121" i="2"/>
  <c r="I118" i="2"/>
  <c r="H119" i="2"/>
  <c r="H117" i="2"/>
  <c r="H116" i="2"/>
  <c r="H115" i="2"/>
  <c r="I114" i="2"/>
  <c r="I110" i="2"/>
  <c r="I109" i="2"/>
  <c r="I108" i="2"/>
  <c r="I107" i="2"/>
  <c r="I111" i="2"/>
  <c r="H126" i="2" l="1"/>
  <c r="H77" i="2"/>
  <c r="I76" i="2"/>
  <c r="H81" i="2"/>
  <c r="I80" i="2"/>
  <c r="H93" i="2"/>
  <c r="H92" i="2"/>
  <c r="H91" i="2"/>
  <c r="H90" i="2"/>
  <c r="H89" i="2"/>
  <c r="H88" i="2"/>
  <c r="H87" i="2"/>
  <c r="I86" i="2"/>
  <c r="H74" i="2"/>
  <c r="I73" i="2"/>
  <c r="H30" i="2"/>
  <c r="H29" i="2"/>
  <c r="I28" i="2"/>
  <c r="I15" i="2"/>
  <c r="H13" i="2"/>
  <c r="E52" i="2" l="1"/>
  <c r="E58" i="2" s="1"/>
  <c r="I58" i="2" s="1"/>
  <c r="I51" i="2"/>
  <c r="H64" i="2" l="1"/>
  <c r="H63" i="2"/>
  <c r="H39" i="2"/>
  <c r="H38" i="2"/>
  <c r="H34" i="2"/>
  <c r="H33" i="2"/>
  <c r="H36" i="2"/>
  <c r="H35" i="2"/>
  <c r="H27" i="2"/>
  <c r="H61" i="3"/>
  <c r="H60" i="3"/>
  <c r="E42" i="3"/>
  <c r="H36" i="3"/>
  <c r="H35" i="3"/>
  <c r="H33" i="3"/>
  <c r="H32" i="3"/>
  <c r="H31" i="3"/>
  <c r="H30" i="3"/>
  <c r="H27" i="3"/>
  <c r="L77" i="4"/>
  <c r="L78" i="4"/>
  <c r="L73" i="4"/>
  <c r="L72" i="4"/>
  <c r="L70" i="4"/>
  <c r="L69" i="4"/>
  <c r="M69" i="4" s="1"/>
  <c r="H127" i="4"/>
  <c r="I126" i="4"/>
  <c r="H125" i="4"/>
  <c r="I124" i="4"/>
  <c r="H117" i="4"/>
  <c r="H118" i="4"/>
  <c r="H120" i="4"/>
  <c r="H121" i="4"/>
  <c r="H122" i="4"/>
  <c r="H123" i="4"/>
  <c r="H116" i="4"/>
  <c r="I115" i="4"/>
  <c r="H110" i="4"/>
  <c r="H109" i="4"/>
  <c r="I108" i="4"/>
  <c r="H107" i="4"/>
  <c r="H105" i="4"/>
  <c r="I104" i="4"/>
  <c r="I106" i="4"/>
  <c r="H103" i="4"/>
  <c r="H102" i="4"/>
  <c r="H101" i="4"/>
  <c r="I100" i="4"/>
  <c r="H99" i="4"/>
  <c r="H98" i="4"/>
  <c r="I97" i="4"/>
  <c r="H83" i="4"/>
  <c r="H82" i="4"/>
  <c r="H41" i="4"/>
  <c r="H57" i="4"/>
  <c r="H56" i="4"/>
  <c r="H55" i="4"/>
  <c r="H54" i="4"/>
  <c r="H53" i="4"/>
  <c r="H51" i="4"/>
  <c r="H50" i="4"/>
  <c r="H37" i="4"/>
  <c r="H47" i="4"/>
  <c r="H46" i="4"/>
  <c r="H45" i="4"/>
  <c r="I44" i="4"/>
  <c r="H43" i="4"/>
  <c r="I42" i="4"/>
  <c r="H28" i="4"/>
  <c r="H27" i="4"/>
  <c r="H34" i="4"/>
  <c r="H33" i="4"/>
  <c r="L80" i="4" l="1"/>
  <c r="L74" i="4"/>
  <c r="L75" i="4" s="1"/>
  <c r="H50" i="5"/>
  <c r="H49" i="5"/>
  <c r="H47" i="5"/>
  <c r="H46" i="5"/>
  <c r="H44" i="5"/>
  <c r="H43" i="5"/>
  <c r="H42" i="5"/>
  <c r="H41" i="5"/>
  <c r="H39" i="5"/>
  <c r="H38" i="5"/>
  <c r="H37" i="5"/>
  <c r="H36" i="5"/>
  <c r="L81" i="4" l="1"/>
  <c r="L82" i="4" s="1"/>
  <c r="H160" i="2"/>
  <c r="H161" i="2" s="1"/>
  <c r="I159" i="2"/>
  <c r="I161" i="2" l="1"/>
  <c r="I162" i="2" s="1"/>
  <c r="I159" i="5"/>
  <c r="I160" i="5" s="1"/>
  <c r="E94" i="5"/>
  <c r="E92" i="5"/>
  <c r="E90" i="5"/>
  <c r="H45" i="5" l="1"/>
  <c r="H40" i="5"/>
  <c r="H31" i="5"/>
  <c r="H30" i="5" l="1"/>
  <c r="H29" i="5"/>
  <c r="H28" i="5"/>
  <c r="I27" i="5"/>
  <c r="H16" i="5"/>
  <c r="H12" i="5"/>
  <c r="H146" i="5"/>
  <c r="I99" i="5"/>
  <c r="I100" i="5" s="1"/>
  <c r="H94" i="5"/>
  <c r="I93" i="5"/>
  <c r="I92" i="5"/>
  <c r="I91" i="5"/>
  <c r="H90" i="5"/>
  <c r="I89" i="5"/>
  <c r="H88" i="5"/>
  <c r="I87" i="5"/>
  <c r="H86" i="5"/>
  <c r="I85" i="5"/>
  <c r="I84" i="5"/>
  <c r="H83" i="5"/>
  <c r="H82" i="5"/>
  <c r="H81" i="5"/>
  <c r="H80" i="5"/>
  <c r="H79" i="5"/>
  <c r="H78" i="5"/>
  <c r="H77" i="5"/>
  <c r="I76" i="5"/>
  <c r="H75" i="5"/>
  <c r="H74" i="5"/>
  <c r="H73" i="5"/>
  <c r="I72" i="5"/>
  <c r="E70" i="5"/>
  <c r="H70" i="5" s="1"/>
  <c r="H58" i="5"/>
  <c r="I57" i="5"/>
  <c r="H56" i="5"/>
  <c r="H54" i="5"/>
  <c r="I53" i="5"/>
  <c r="H52" i="5"/>
  <c r="I51" i="5"/>
  <c r="H48" i="5"/>
  <c r="H35" i="5"/>
  <c r="I34" i="5"/>
  <c r="H33" i="5"/>
  <c r="I32" i="5"/>
  <c r="H26" i="5"/>
  <c r="H25" i="5"/>
  <c r="H24" i="5"/>
  <c r="I23" i="5"/>
  <c r="I22" i="5"/>
  <c r="H21" i="5"/>
  <c r="H20" i="5"/>
  <c r="H19" i="5"/>
  <c r="I18" i="5"/>
  <c r="H17" i="5"/>
  <c r="I15" i="5"/>
  <c r="I14" i="5"/>
  <c r="H13" i="5"/>
  <c r="I11" i="5"/>
  <c r="I10" i="5"/>
  <c r="H93" i="4"/>
  <c r="H88" i="4"/>
  <c r="H87" i="4"/>
  <c r="I86" i="4"/>
  <c r="H85" i="4"/>
  <c r="I84" i="4"/>
  <c r="H95" i="5" l="1"/>
  <c r="H147" i="5"/>
  <c r="I95" i="5"/>
  <c r="I96" i="5" s="1"/>
  <c r="I147" i="5"/>
  <c r="H59" i="5"/>
  <c r="I59" i="5"/>
  <c r="I148" i="5" l="1"/>
  <c r="I60" i="5"/>
  <c r="H36" i="4"/>
  <c r="I35" i="4"/>
  <c r="H25" i="4"/>
  <c r="H26" i="4"/>
  <c r="H24" i="4"/>
  <c r="I23" i="4"/>
  <c r="H176" i="4"/>
  <c r="I175" i="4"/>
  <c r="H173" i="4"/>
  <c r="H172" i="4"/>
  <c r="H171" i="4"/>
  <c r="I170" i="4"/>
  <c r="H174" i="4"/>
  <c r="H183" i="4"/>
  <c r="H182" i="4"/>
  <c r="H178" i="4"/>
  <c r="H169" i="4"/>
  <c r="H181" i="4"/>
  <c r="H180" i="4"/>
  <c r="H179" i="4"/>
  <c r="H168" i="4"/>
  <c r="H167" i="4"/>
  <c r="H166" i="4"/>
  <c r="I138" i="4"/>
  <c r="I139" i="4" s="1"/>
  <c r="I133" i="4"/>
  <c r="I132" i="4"/>
  <c r="I131" i="4"/>
  <c r="E130" i="4"/>
  <c r="H130" i="4" s="1"/>
  <c r="I129" i="4"/>
  <c r="I128" i="4"/>
  <c r="H96" i="4"/>
  <c r="H95" i="4"/>
  <c r="H94" i="4"/>
  <c r="H92" i="4"/>
  <c r="H91" i="4"/>
  <c r="H90" i="4"/>
  <c r="I89" i="4"/>
  <c r="H81" i="4"/>
  <c r="H80" i="4"/>
  <c r="H79" i="4"/>
  <c r="I78" i="4"/>
  <c r="H64" i="4"/>
  <c r="I63" i="4"/>
  <c r="H61" i="4"/>
  <c r="I60" i="4"/>
  <c r="H59" i="4"/>
  <c r="I58" i="4"/>
  <c r="H52" i="4"/>
  <c r="H49" i="4"/>
  <c r="I48" i="4"/>
  <c r="H40" i="4"/>
  <c r="I39" i="4"/>
  <c r="H32" i="4"/>
  <c r="H31" i="4"/>
  <c r="H30" i="4"/>
  <c r="I29" i="4"/>
  <c r="I22" i="4"/>
  <c r="H21" i="4"/>
  <c r="H20" i="4"/>
  <c r="H19" i="4"/>
  <c r="I18" i="4"/>
  <c r="H17" i="4"/>
  <c r="I16" i="4"/>
  <c r="I15" i="4"/>
  <c r="H13" i="4"/>
  <c r="H12" i="4"/>
  <c r="I11" i="4"/>
  <c r="I10" i="4"/>
  <c r="E90" i="3"/>
  <c r="H156" i="3"/>
  <c r="H157" i="3" s="1"/>
  <c r="I158" i="3" s="1"/>
  <c r="I161" i="5" l="1"/>
  <c r="I162" i="5" s="1"/>
  <c r="I184" i="4"/>
  <c r="H134" i="4"/>
  <c r="I134" i="4"/>
  <c r="H184" i="4"/>
  <c r="H65" i="4"/>
  <c r="I65" i="4"/>
  <c r="H12" i="3"/>
  <c r="I185" i="4" l="1"/>
  <c r="I135" i="4"/>
  <c r="I66" i="4"/>
  <c r="H136" i="3"/>
  <c r="I135" i="3"/>
  <c r="H133" i="3"/>
  <c r="H132" i="3"/>
  <c r="H131" i="3"/>
  <c r="I130" i="3"/>
  <c r="H134" i="3"/>
  <c r="H127" i="3"/>
  <c r="H126" i="3"/>
  <c r="I98" i="3"/>
  <c r="I99" i="3" s="1"/>
  <c r="I93" i="3"/>
  <c r="I92" i="3"/>
  <c r="I91" i="3"/>
  <c r="H90" i="3"/>
  <c r="I89" i="3"/>
  <c r="H78" i="3"/>
  <c r="I77" i="3"/>
  <c r="H74" i="3"/>
  <c r="I73" i="3"/>
  <c r="I70" i="3"/>
  <c r="H69" i="3"/>
  <c r="H68" i="3"/>
  <c r="H67" i="3"/>
  <c r="H66" i="3"/>
  <c r="H65" i="3"/>
  <c r="H64" i="3"/>
  <c r="H63" i="3"/>
  <c r="I62" i="3"/>
  <c r="H59" i="3"/>
  <c r="H58" i="3"/>
  <c r="H57" i="3"/>
  <c r="I56" i="3"/>
  <c r="E55" i="3"/>
  <c r="H55" i="3" s="1"/>
  <c r="I54" i="3"/>
  <c r="I53" i="3"/>
  <c r="I52" i="3"/>
  <c r="I51" i="3"/>
  <c r="I49" i="3"/>
  <c r="I48" i="3"/>
  <c r="I47" i="3"/>
  <c r="H42" i="3"/>
  <c r="I41" i="3"/>
  <c r="H40" i="3"/>
  <c r="I39" i="3"/>
  <c r="H38" i="3"/>
  <c r="I37" i="3"/>
  <c r="H34" i="3"/>
  <c r="H29" i="3"/>
  <c r="I28" i="3"/>
  <c r="H26" i="3"/>
  <c r="H25" i="3"/>
  <c r="H24" i="3"/>
  <c r="I23" i="3"/>
  <c r="I22" i="3"/>
  <c r="H21" i="3"/>
  <c r="H20" i="3"/>
  <c r="H19" i="3"/>
  <c r="I18" i="3"/>
  <c r="H17" i="3"/>
  <c r="I16" i="3"/>
  <c r="I15" i="3"/>
  <c r="H13" i="3"/>
  <c r="I11" i="3"/>
  <c r="I10" i="3"/>
  <c r="I125" i="2"/>
  <c r="H136" i="2"/>
  <c r="H139" i="2"/>
  <c r="H140" i="2"/>
  <c r="H138" i="2"/>
  <c r="H141" i="2"/>
  <c r="H148" i="2"/>
  <c r="H149" i="2"/>
  <c r="H144" i="2"/>
  <c r="H145" i="2"/>
  <c r="H146" i="2"/>
  <c r="H147" i="2"/>
  <c r="H134" i="2"/>
  <c r="H143" i="2"/>
  <c r="I135" i="2"/>
  <c r="I137" i="2"/>
  <c r="H132" i="2"/>
  <c r="H131" i="2"/>
  <c r="I130" i="2"/>
  <c r="I120" i="2"/>
  <c r="I103" i="2"/>
  <c r="I104" i="2" s="1"/>
  <c r="I97" i="2"/>
  <c r="H71" i="2"/>
  <c r="I199" i="4" l="1"/>
  <c r="I126" i="2"/>
  <c r="I127" i="2" s="1"/>
  <c r="I150" i="2"/>
  <c r="I145" i="3"/>
  <c r="I200" i="4"/>
  <c r="H94" i="3"/>
  <c r="H150" i="2"/>
  <c r="H145" i="3"/>
  <c r="I94" i="3"/>
  <c r="I43" i="3"/>
  <c r="H43" i="3"/>
  <c r="I65" i="2"/>
  <c r="I59" i="2"/>
  <c r="E57" i="2"/>
  <c r="I56" i="2"/>
  <c r="I55" i="2"/>
  <c r="I54" i="2"/>
  <c r="I53" i="2"/>
  <c r="I52" i="2"/>
  <c r="I44" i="2"/>
  <c r="I146" i="3" l="1"/>
  <c r="I151" i="2"/>
  <c r="I95" i="3"/>
  <c r="I44" i="3"/>
  <c r="I42" i="2"/>
  <c r="I40" i="2"/>
  <c r="H25" i="2"/>
  <c r="H26" i="2"/>
  <c r="H21" i="2"/>
  <c r="H24" i="2"/>
  <c r="I23" i="2"/>
  <c r="H20" i="2"/>
  <c r="H19" i="2"/>
  <c r="I98" i="2"/>
  <c r="I96" i="2"/>
  <c r="H95" i="2"/>
  <c r="I94" i="2"/>
  <c r="H83" i="2"/>
  <c r="I82" i="2"/>
  <c r="H79" i="2"/>
  <c r="I78" i="2"/>
  <c r="I75" i="2"/>
  <c r="H72" i="2"/>
  <c r="H70" i="2"/>
  <c r="H69" i="2"/>
  <c r="H68" i="2"/>
  <c r="H67" i="2"/>
  <c r="H66" i="2"/>
  <c r="H62" i="2"/>
  <c r="H61" i="2"/>
  <c r="H60" i="2"/>
  <c r="H57" i="2"/>
  <c r="I50" i="2"/>
  <c r="H45" i="2"/>
  <c r="H43" i="2"/>
  <c r="H41" i="2"/>
  <c r="H37" i="2"/>
  <c r="H32" i="2"/>
  <c r="I31" i="2"/>
  <c r="I22" i="2"/>
  <c r="I18" i="2"/>
  <c r="H17" i="2"/>
  <c r="I16" i="2"/>
  <c r="I14" i="2"/>
  <c r="H12" i="2"/>
  <c r="I11" i="2"/>
  <c r="I10" i="2"/>
  <c r="I159" i="3" l="1"/>
  <c r="I160" i="3" s="1"/>
  <c r="H99" i="2"/>
  <c r="I99" i="2"/>
  <c r="I46" i="2"/>
  <c r="H46" i="2"/>
  <c r="I100" i="2" l="1"/>
  <c r="I47" i="2"/>
  <c r="I163" i="2" l="1"/>
  <c r="I164" i="2" s="1"/>
</calcChain>
</file>

<file path=xl/sharedStrings.xml><?xml version="1.0" encoding="utf-8"?>
<sst xmlns="http://schemas.openxmlformats.org/spreadsheetml/2006/main" count="2409" uniqueCount="441">
  <si>
    <t>м3</t>
  </si>
  <si>
    <t>т</t>
  </si>
  <si>
    <t>м2</t>
  </si>
  <si>
    <t>м</t>
  </si>
  <si>
    <t>кг</t>
  </si>
  <si>
    <t>шт</t>
  </si>
  <si>
    <t>2</t>
  </si>
  <si>
    <t>2.1</t>
  </si>
  <si>
    <t>2.2</t>
  </si>
  <si>
    <t>3</t>
  </si>
  <si>
    <t>4</t>
  </si>
  <si>
    <t>5</t>
  </si>
  <si>
    <t>6</t>
  </si>
  <si>
    <t>Опоры скользящие ТС-623.000-09</t>
  </si>
  <si>
    <t>Опоры неподвижные ТС-660.00.00-07</t>
  </si>
  <si>
    <t>№</t>
  </si>
  <si>
    <t>Обоснование</t>
  </si>
  <si>
    <t>Наименование работ, затрат</t>
  </si>
  <si>
    <t>Ед. изм.</t>
  </si>
  <si>
    <t>Кол-во</t>
  </si>
  <si>
    <t>Цена за ед.изм., руб.</t>
  </si>
  <si>
    <t>Общая стоимость, руб.</t>
  </si>
  <si>
    <t>затрат</t>
  </si>
  <si>
    <t>материалы</t>
  </si>
  <si>
    <t>СМР</t>
  </si>
  <si>
    <t>Договорная цена</t>
  </si>
  <si>
    <t>цена поставки</t>
  </si>
  <si>
    <t>4.1</t>
  </si>
  <si>
    <t>5.1</t>
  </si>
  <si>
    <t>7</t>
  </si>
  <si>
    <t>7.1</t>
  </si>
  <si>
    <t>8</t>
  </si>
  <si>
    <t>8.1</t>
  </si>
  <si>
    <t>8.2</t>
  </si>
  <si>
    <t>9</t>
  </si>
  <si>
    <t>9.1</t>
  </si>
  <si>
    <t>9.2</t>
  </si>
  <si>
    <t>10</t>
  </si>
  <si>
    <t>10.1</t>
  </si>
  <si>
    <t>10.2</t>
  </si>
  <si>
    <t>11</t>
  </si>
  <si>
    <t>11.1</t>
  </si>
  <si>
    <t>12</t>
  </si>
  <si>
    <t>Пробивка в бетонных стенах и полах толщиной 100 мм отверстий площадью: до 500 см2</t>
  </si>
  <si>
    <t>13</t>
  </si>
  <si>
    <t>13.1</t>
  </si>
  <si>
    <t>14</t>
  </si>
  <si>
    <t>15</t>
  </si>
  <si>
    <t>16</t>
  </si>
  <si>
    <t>17</t>
  </si>
  <si>
    <t>ВСЕГО по протоколу</t>
  </si>
  <si>
    <t>В том числе НДС 20%</t>
  </si>
  <si>
    <t>ТЕПЛОВАЯ СЕТЬ</t>
  </si>
  <si>
    <t>Корпус27</t>
  </si>
  <si>
    <t>Тепловая сеть. Код - 2.3.4</t>
  </si>
  <si>
    <t>Раздел 1</t>
  </si>
  <si>
    <t>Подвальная прокладка</t>
  </si>
  <si>
    <t>Пробивка в ж/бетонных стенах толщиной  отверстий площадью: до 500 см2</t>
  </si>
  <si>
    <t>Установка закладных деталей весом: более 20 кг</t>
  </si>
  <si>
    <t>Гильза из ст. трубы 426*6</t>
  </si>
  <si>
    <t>Заделка сальников при проходе труб через фундаменты или стены подвала диаметром: до 400 мм</t>
  </si>
  <si>
    <t>Установка опорных подушек под трубопроводы теплосети</t>
  </si>
  <si>
    <t>Опорная подушка ОП-2</t>
  </si>
  <si>
    <t>Изготовление металлических конструкций под неподвижные опоры в условия производственной базы</t>
  </si>
  <si>
    <t>5.2</t>
  </si>
  <si>
    <t>5.3</t>
  </si>
  <si>
    <t>Швеллеры № 20 сталь марки СТ3ПС</t>
  </si>
  <si>
    <t>Сталь угловая равнополочная, марка стали Ст3пс, размером 70х70 мм</t>
  </si>
  <si>
    <t>Сталь листовая горячекатаная 9-12 мм, марки Ст3ПС</t>
  </si>
  <si>
    <t>Монтаж опорных конструкций для крепления трубопроводов внутри зданий и сооружений, массой: до 0,1 т</t>
  </si>
  <si>
    <t>Прокладка трубопроводов отопления и газоснабжения из стальных бесшовных труб диаметром: 125 мм</t>
  </si>
  <si>
    <t>7.2</t>
  </si>
  <si>
    <t>7.3</t>
  </si>
  <si>
    <t>Установка фасонных частей стальных сварных диаметром: 100-250 мм</t>
  </si>
  <si>
    <t>Отводы 90 град. с радиусом кривизны R=1,5 Ду на Ру до 16 МПа (160 кгс/см2), диаметром условного прохода 125 мм, наружным диаметром 133 мм, толщиной стенки 4 мм</t>
  </si>
  <si>
    <t>Отводы 90 град. с радиусом кривизны R=1,5 Ду на Ру до 16 МПа (160 кгс/см2), диаметром условного прохода 40 мм, наружным диаметром 45 мм, толщиной стенки 2,5 мм</t>
  </si>
  <si>
    <t>8.3</t>
  </si>
  <si>
    <t>Отводы 90 град. с радиусом кривизны R=1,5 Ду на Ру до 16 МПа (160 кгс/см2), диаметром условного прохода 40 мм, наружным диаметром 45 мм, толщиной стенки 4 мм</t>
  </si>
  <si>
    <t>Прокладка трубопроводов отопления и газоснабжения из стальных бесшовных труб диаметром: 50 мм</t>
  </si>
  <si>
    <t>Трубы стальные бесшовные, наружным диаметром 25 мм, толщина стенки 2.5 мм</t>
  </si>
  <si>
    <t>Трубы стальные бесшовные, наружным диаметром 45 мм, толщина стенки 4 мм</t>
  </si>
  <si>
    <t>Трубы стальные бесшовные, наружным диаметром 45 мм, толщина стенки 2,5 мм</t>
  </si>
  <si>
    <t>Установка задвижек или клапанов стальных для горячей воды и пара диаметром: 50 мм</t>
  </si>
  <si>
    <t>Кран шаровый сварной с ручкой Ру 40 Ду 40 BROEN BALLOMAX  КШТ 60.102.040.А</t>
  </si>
  <si>
    <t>Кран шаровый сварной с ручкой Ру 40 Ду 20 BROEN BALLOMAX  КШТ 60.102.020.А</t>
  </si>
  <si>
    <t>Огрунтовка металлических поверхностей грунтом-адгезивом "Вектор-1025"</t>
  </si>
  <si>
    <t>Грунт-адгезив "Вектор-1025"</t>
  </si>
  <si>
    <t>Стеклопластик рулонный марки РСТ 250 шириной 1м</t>
  </si>
  <si>
    <t>Изоляция трубопроводов: матами минераловатными марок 75, 100, плитами минераловатными на синтетическом связующем марок 75</t>
  </si>
  <si>
    <t>Маты минераловатные, марка "Тех мат" ROCKWOOL, толщиной 70 мм</t>
  </si>
  <si>
    <t>12.1</t>
  </si>
  <si>
    <t>12.2</t>
  </si>
  <si>
    <t>Покрытие поверхности изоляции трубопроводовстеклопластиками РСТ</t>
  </si>
  <si>
    <t>Стеклопластик РСТ</t>
  </si>
  <si>
    <t>ИТОГО:</t>
  </si>
  <si>
    <t>ИТОГО  ПО РАЗДЕЛУ:</t>
  </si>
  <si>
    <t>Канальная прокладка</t>
  </si>
  <si>
    <t>Крепление досками стенок котлованов и траншей шириной более 2 м, глубиной до 3 м в грунтах: мокрых</t>
  </si>
  <si>
    <t>Погрузочные работы: Грунт растительного слоя (земля, перегной)</t>
  </si>
  <si>
    <t>18</t>
  </si>
  <si>
    <t>19</t>
  </si>
  <si>
    <t>20</t>
  </si>
  <si>
    <t>21</t>
  </si>
  <si>
    <t>Песок карьерный строительный с учетом доставки</t>
  </si>
  <si>
    <t>Устройство непроходных каналов одноячейковых: собираемых из верхних и нижних лотковых элементов</t>
  </si>
  <si>
    <t>22</t>
  </si>
  <si>
    <t>22.1</t>
  </si>
  <si>
    <t>Каналы непроходные КН-2, объем 0,28 м3</t>
  </si>
  <si>
    <t>Прокладка трубопроводов в непроходном канале в изоляции из пенополиуретана (ППУ) при условном давлении 1,6 МПа, температуре 150 гр.С, диаметр труб: 125 мм</t>
  </si>
  <si>
    <t>23</t>
  </si>
  <si>
    <t>Опоры скользящие 313.ТС-008.014 125/225</t>
  </si>
  <si>
    <t>Бризол</t>
  </si>
  <si>
    <t>Раствор готовый кладочный цементный М200</t>
  </si>
  <si>
    <t>Соединительная термоусаживаемая муфта ТУМ 133*4/225 МСТ 225*500</t>
  </si>
  <si>
    <t>Концевой элемент трубопровода с закольцовкой сигнальных  проводников с тепловой изоляцией из ППУ в защитной оболочке (L-2,2 м) 133*4,0/250</t>
  </si>
  <si>
    <t>Полиол компонент А</t>
  </si>
  <si>
    <t>Изоцинат компонент В</t>
  </si>
  <si>
    <t>Труба стальнаябесшовная в изоляции ППУ-345 в ПЭ оболочке (тип 1)  диаметром 133 мм, толщиной стенки 4 мм, наружным диаметром оболочки 225 мм</t>
  </si>
  <si>
    <t>Прокладка в траншеях трубопроводов из чугунных канализационных труб диаметром: 100 мм</t>
  </si>
  <si>
    <t>Трубы чугунные канализационные длиной 2 м, диаметром 100 мм</t>
  </si>
  <si>
    <t>Установка вентилей, задвижек, затворов, клапанов обратных, кранов проходных на трубопроводах из чугунных напорных фланцевых труб диаметром: до 100 мм</t>
  </si>
  <si>
    <t>Клапан обратный  ОН 10-2-174</t>
  </si>
  <si>
    <t>Засыпка вручную траншей, пазух котлованов и ям, группа грунтов: 1</t>
  </si>
  <si>
    <t>м 3</t>
  </si>
  <si>
    <t>Песок для строительных работ природный, карьерный (с учетом доставки поставщиком)</t>
  </si>
  <si>
    <t xml:space="preserve">Расстояние перевозки: от 0.1 до 1.0 км. Класс груза 1. </t>
  </si>
  <si>
    <t>Засыпка траншей и котлованов с перемещением грунта до 5 м бульдозерами мощностью: 79 (108) кВт (л.с.),1 группа грунтов</t>
  </si>
  <si>
    <t>24</t>
  </si>
  <si>
    <t>25</t>
  </si>
  <si>
    <t>Ультразвуковой контроль сварных соединений</t>
  </si>
  <si>
    <t>ИТОГО</t>
  </si>
  <si>
    <t>ИТОГО ПО РАЗДЕЛУ</t>
  </si>
  <si>
    <t>Контроль качества сварных соединений труб ультразвуковым методом на трассе, условный диаметр: 150 мм</t>
  </si>
  <si>
    <t>1 стык</t>
  </si>
  <si>
    <t>Монтаж ОДК</t>
  </si>
  <si>
    <t>жила</t>
  </si>
  <si>
    <t>Узлы ввода теплосети и  устройства для промывки вводов</t>
  </si>
  <si>
    <t>врезка</t>
  </si>
  <si>
    <t>Фланец 1 - 50-16 Ст20 ГОСТ 12820-80</t>
  </si>
  <si>
    <t>Краны шаровые BROEN BALLOMAX для теплоснабжения и охлаждения, с фланцевым присоединением, с ручкой, серии КШТ 60.103, давлением 4,0 МПа (40 кгс/см2), диаметром 50 мм</t>
  </si>
  <si>
    <t>34</t>
  </si>
  <si>
    <t>Прокладка трубопроводов отопления и газоснабжения из стальных бесшовных труб диаметром: 65 мм</t>
  </si>
  <si>
    <t>Отводы 90 град. с радиусом кривизны R=1,5 Ду на Ру до 16 МПа (160 кгс/см2), диаметром условного прохода 50 мм, наружным диаметром 57 мм, толщиной стенки 4 мм</t>
  </si>
  <si>
    <t>Полоса стальная 40*25</t>
  </si>
  <si>
    <t xml:space="preserve">Рукав ВГ-10 д-50 мм </t>
  </si>
  <si>
    <t>Заглушка фланцевая Ду 50</t>
  </si>
  <si>
    <t>Трубы стальные сварные водогазопроводные с резьбой оцинкованные обыкновенные, диаметр условного прохода 40 мм, толщина стенки 3,5 мм</t>
  </si>
  <si>
    <t>Установка вентилей, задвижек, затворов, клапанов обратных, кранов проходных на трубопроводах из стальных труб диаметром: до 50 мм</t>
  </si>
  <si>
    <t>Краны шаровые BROEN BALLOMAX для теплоснабжения и охлаждения, с резьбовым присоединением, под редуктор или электропривод, давлением 4,0 МПа (40 кгс/см2), серии КШТ 60.100, диаметром 50 мм</t>
  </si>
  <si>
    <t>Краны шаровые BROEN BALLOMAX для теплоснабжения и охлаждения, с резьбовым присоединением, под редуктор или электропривод, давлением 4,0 МПа (40 кгс/см2), серии КШТ 60.100, диаметром 15 мм</t>
  </si>
  <si>
    <t>Установка манометров: с трехходовым краном</t>
  </si>
  <si>
    <t>Трехходовой кран для манометра, тип MV25-015</t>
  </si>
  <si>
    <t>Закладная для манометра ЗК14-2-4-02 (отборное устройство угловое)</t>
  </si>
  <si>
    <t>Манометр общетехнический тип ТМ серия 10 ТМ-3 1 0 Т.00(0-1,6МРа) G1/4.1.5</t>
  </si>
  <si>
    <t>Бобышки, штуцеры на условное давление: до 10 МПа</t>
  </si>
  <si>
    <t>Бобышки БП 02-М20*1,5-50 ст20</t>
  </si>
  <si>
    <t>комплект</t>
  </si>
  <si>
    <t>Измерение сопротивления изоляции мегометром кабелей напряжением до 1 кВ</t>
  </si>
  <si>
    <t>Гильза из ст. трубы 530*6</t>
  </si>
  <si>
    <t>Прокладка трубопроводов отопления и газоснабжения из стальных бесшовных труб диаметром: 150 мм</t>
  </si>
  <si>
    <t>Опоры неподвижные ТС-660.00.00-08</t>
  </si>
  <si>
    <t>Трубы стальные бесшовные, наружным диаметром 159 мм, толщина стенки 4,5 мм</t>
  </si>
  <si>
    <t>Отводы 90 град. с радиусом кривизны R=1,5 Ду на Ру до 16 МПа (160 кгс/см2), диаметром условного прохода 150 мм, наружным диаметром 159 мм, толщиной стенки 4,5 мм</t>
  </si>
  <si>
    <t>Отводы 90 град. с радиусом кривизны R=1,5 Ду на Ру до 16 МПа (160 кгс/см2), диаметром условного прохода 50 мм, наружным диаметром 57 мм, толщиной стенки 4,5 мм</t>
  </si>
  <si>
    <t>Отводы 90 град. с радиусом кривизны R=1,5 Ду на Ру до 16 МПа (160 кгс/см2), диаметром условного прохода 50 мм, наружным диаметром 57 мм, толщиной стенки 3,5 мм</t>
  </si>
  <si>
    <t>Трубы стальные бесшовные, наружным диаметром 25 мм, толщина стенки 4.5 мм</t>
  </si>
  <si>
    <t>Трубы стальные бесшовные, наружным диаметром 57 мм, толщина стенки 4,5 мм</t>
  </si>
  <si>
    <t>Кран шаровый сварной с ручкой Ру 40 Ду 40 BROEN BALLOMAX  КШТ 60.102.050.А</t>
  </si>
  <si>
    <t>20.1</t>
  </si>
  <si>
    <t>Прокладка трубопроводов в непроходном канале в изоляции из пенополиуретана (ППУ) при условном давлении 1,6 МПа, температуре 150 гр.С, диаметр труб: 150 мм</t>
  </si>
  <si>
    <t>Опоры скользящие 313.ТС-008.014 150/250</t>
  </si>
  <si>
    <t>Соединительная термоусаживаемая муфта ТУМ 159*4,5/250 МСТ 250*500</t>
  </si>
  <si>
    <t>Труба стальная изолированная пенополиуретаном (ГОСТ 30732-2006) в полиэтиленовой оболочке диаметром 159 мм, толщиной стенки 4,5 мм, наружным диаметром оболочки 250 мм сОДК (Ст159*4,5/250-ППУ-ПЭ с проводниками ОДК)</t>
  </si>
  <si>
    <t>Концевой элемент трубопровода с выводом сигнальных  проводников с тепловой изоляцией из ППУ в защитной оболочке (L-2,2 м) 159*4,5/250</t>
  </si>
  <si>
    <t>Концевой элемент трубопровода с закольцовкой сигнальных  проводников с тепловой изоляцией из ППУ в защитной оболочке (L-2,2 м) 159*4,5/250</t>
  </si>
  <si>
    <t>Уплотнение грунта пневматическими трамбовками, группа грунтов: 1, 2</t>
  </si>
  <si>
    <t>Трубы стальные бесшовные, наружным диаметром 57 мм, толщина стенки 3,5 мм</t>
  </si>
  <si>
    <t>Корпус 25</t>
  </si>
  <si>
    <t>Прокладка трубопроводов отопления и газоснабжения из стальных бесшовных труб диаметром: 200 мм</t>
  </si>
  <si>
    <t>Опора неподвижная двухупорная ТС-660.00.00-09</t>
  </si>
  <si>
    <t>Опора скользящая ТС-624.000-003</t>
  </si>
  <si>
    <t>Трубы стальные бесшовные, наружным диаметром 219 мм, толщина стенки 6 мм</t>
  </si>
  <si>
    <t>Прокладка трубопроводов отопления и газоснабжения из стальных бесшовных труб диаметром: 80 мм</t>
  </si>
  <si>
    <t>Трубы стальные бесшовные,наружным диаметром 89 мм, толщина стенки 3,5 мм</t>
  </si>
  <si>
    <t>10.3</t>
  </si>
  <si>
    <t>10.4</t>
  </si>
  <si>
    <t>10.5</t>
  </si>
  <si>
    <t>10.6</t>
  </si>
  <si>
    <t>Отводы 90 град. с радиусом кривизны R=1,5 Ду на Ру до 16 МПа (160 кгс/см2), диаметром условного прохода 200 мм, наружным диаметром 219 мм, толщиной стенки 6 мм</t>
  </si>
  <si>
    <t>Отвод 45 градусов 159*4,5</t>
  </si>
  <si>
    <t>Отводы 90 град. с радиусом кривизны R=1,5 Ду на Ру до 16 МПа (160 кгс/см2), диаметром условного прохода 80 мм, наружным диаметром 89 мм, толщиной стенки 6 мм</t>
  </si>
  <si>
    <t>Отводы 90 град. с радиусом кривизны R=1,5 Ду на Ру до 16 МПа (160 кгс/см2), диаметром условного прохода 80 мм, наружным диаметром 89 мм, толщиной стенки 3,5 мм</t>
  </si>
  <si>
    <t>Переходы концентрические на Ру до 16 МПа (160 кгс/см2) диаметром условного прохода 200х150 мм, наружным диаметром и толщиной стенки 219х6-159х4,5 мм</t>
  </si>
  <si>
    <t>8.4</t>
  </si>
  <si>
    <t>8.5</t>
  </si>
  <si>
    <t>8.6</t>
  </si>
  <si>
    <t>8.7</t>
  </si>
  <si>
    <t>8.8</t>
  </si>
  <si>
    <t>12.3</t>
  </si>
  <si>
    <t>Маты минераловатные, марка "Тех мат" ROCKWOOL, толщиной 75 мм</t>
  </si>
  <si>
    <t>Раздел 2</t>
  </si>
  <si>
    <t>Раздел 3</t>
  </si>
  <si>
    <t>Раздел 4</t>
  </si>
  <si>
    <t>Раздел 5</t>
  </si>
  <si>
    <t>Каналы непроходные КН-3, объем 0,35 м3</t>
  </si>
  <si>
    <t>Бетон W 4, В15 (М200), F150, П3 (КЗ 10 мм)</t>
  </si>
  <si>
    <t>Установка стальных конструкций, остающихся в теле бетона</t>
  </si>
  <si>
    <t>Сталь листовая горячекатаная марки Ст3пс толщиной 6-8 мм</t>
  </si>
  <si>
    <t>Прокат горячекатаный круглый диаметром 14 мм, сталь марки Ст3</t>
  </si>
  <si>
    <t>Прокладка трубопроводов в непроходном канале в изоляции из пенополиуретана (ППУ) при условном давлении 1,6 МПа, температуре 150 гр.С, диаметр труб: 200 мм</t>
  </si>
  <si>
    <t>Опоры скользящие хомутовая 313.ТС-008.014 200/315</t>
  </si>
  <si>
    <t>Труба стальная изолированная пенополиуретаном (ГОСТ 30732-2006) в полиэтиленовой оболочке диаметром 219 мм, толщиной стенки 6 мм, наружным диаметром оболочки 315 мм (Ст219*6,0/315-ППУ-ПЭ-У)</t>
  </si>
  <si>
    <t>Труба стальная изолированная пенополиуретаном (ГОСТ 30732-2006) в полиэтиленовой оболочке диаметром 219 мм, толщиной стенки 6 мм, наружным диаметром оболочки 315 мм (Ст219*6,0/315-ППУ-ПЭ)</t>
  </si>
  <si>
    <t>Корпус 24</t>
  </si>
  <si>
    <t>Гильза из ст. трубы 273*6</t>
  </si>
  <si>
    <t>Опорная подушка ОП-1</t>
  </si>
  <si>
    <t>4.2</t>
  </si>
  <si>
    <t>Трубы стальные бесшовные наружным диаметром 133 мм, толщина стенки 4 мм</t>
  </si>
  <si>
    <t>Трубы стальные бесшовные наружным диаметром 57 мм, толщина стенки 3,5 мм</t>
  </si>
  <si>
    <t>Опоры неподвижные ТС-660.00.00-03</t>
  </si>
  <si>
    <t>Опоры скользящие ТС-623.000-03</t>
  </si>
  <si>
    <t>Трубы стальные бесшовные, наружным диаметром 32 мм, толщина стенки 3.5 мм</t>
  </si>
  <si>
    <t>Трубы стальные бесшовные, наружным диаметром 32 мм, толщина стенки 2.5 мм</t>
  </si>
  <si>
    <t>Трубы стальные бесшовные, наружным диаметром 25 мм, толщина стенки 4 мм</t>
  </si>
  <si>
    <t>Трубы стальные бесшовные, наружным диаметром 18 мм, толщина стенки 3 мм</t>
  </si>
  <si>
    <t>Трубы стальные бесшовные, наружным диаметром 18 мм, толщина стенки 2,5 мм</t>
  </si>
  <si>
    <t>Отводы 90 град. 57*3,5 ГОСТ 17375-2001</t>
  </si>
  <si>
    <t>Отвод 90 град  32*3,5</t>
  </si>
  <si>
    <t>Отвод 90 град  32*2,5</t>
  </si>
  <si>
    <t>Отвод 90 град  45*4</t>
  </si>
  <si>
    <t>Отвод 90 град  45*2,5</t>
  </si>
  <si>
    <t>Маты минераловатные, марка "Тех мат" ROCKWOOL, толщиной 60 мм</t>
  </si>
  <si>
    <t>Труба стальнаябесшовная в изоляции ППУ-345 в ПЭ оболочке (тип 1) с ОДК  диаметром 133 мм, толщиной стенки 4 мм, наружным диаметром оболочки 225 мм</t>
  </si>
  <si>
    <t>Засыпка</t>
  </si>
  <si>
    <t>Трубы стальные бесшовные наружным диаметром 57 мм, толщина стенки 4 мм</t>
  </si>
  <si>
    <t>10.7</t>
  </si>
  <si>
    <t>10.8</t>
  </si>
  <si>
    <t>10.9</t>
  </si>
  <si>
    <t>10.10</t>
  </si>
  <si>
    <t>10.11</t>
  </si>
  <si>
    <t>10.12</t>
  </si>
  <si>
    <t xml:space="preserve">Раздел 3 </t>
  </si>
  <si>
    <t>Кран шаровый сварной с ручкой Ру 40 Ду 25 BROEN BALLOMAX  КШТ 60.102.025.А</t>
  </si>
  <si>
    <t>Кран шаровый сварной с ручкой Ру 40 Ду 15 BROEN BALLOMAX  КШТ 60.102.015.А</t>
  </si>
  <si>
    <t>Раздел 6</t>
  </si>
  <si>
    <t>Узел теплофикационный ТК-8</t>
  </si>
  <si>
    <t>Демонтаж заглушек фасонных частей стальных сварных диаметром: 100-250 мм</t>
  </si>
  <si>
    <t>Прокладка трубопроводов в проходном канале при условном давлении 1,6 МПа, температуре 150 гр.С, диаметр труб: 125 мм</t>
  </si>
  <si>
    <t>Концевой элемент трубопровода с выводом сигнальных  проводников с тепловой изоляцией из ППУ в защитной оболочке (L-2,2 м) 133*4,0/225</t>
  </si>
  <si>
    <t>10.13</t>
  </si>
  <si>
    <t>10.14</t>
  </si>
  <si>
    <t>10.15</t>
  </si>
  <si>
    <t>10.16</t>
  </si>
  <si>
    <t xml:space="preserve">Изготовление металлических конструкций под неподвижные опоры </t>
  </si>
  <si>
    <t>7.4</t>
  </si>
  <si>
    <t>7.5</t>
  </si>
  <si>
    <t>Установка задвижек или клапанов стальных для горячей воды и пара диаметром: 150 мм</t>
  </si>
  <si>
    <t>Краны шаровые BROEN BALLOMAX для теплоснабжения и охлаждения, со сварным присоединением, с ручкой, серии КШТ 60.102, давлением 2,5 МПа (25 кгс/см2), диаметром 150 мм</t>
  </si>
  <si>
    <t>Установка задвижек или клапанов стальных для горячей воды и пара диаметром: 80 мм</t>
  </si>
  <si>
    <t>Краны шаровые BROEN BALLOMAX для теплоснабжения и охлаждения, со сварным присоединением, с ручкой, серии КШТ 60.102, давлением 2,5 МПа (25 кгс/см2), диаметром 80 мм</t>
  </si>
  <si>
    <t>Трубы стальные бесшовные наружным диаметром 89 мм, толщина стенки 6 мм</t>
  </si>
  <si>
    <t>Отводы 90 град. с радиусом кривизны R=1,5 Ду на Ру до 16 МПа (160 кгс/см2), диаметром условного прохода 50 мм, наружным диаметром 57 мм, толщиной стенки 5 мм</t>
  </si>
  <si>
    <t>Трубы стальные бесшовные наружным диаметром 25 мм, толщина стенки 2.5 мм</t>
  </si>
  <si>
    <t>Трубы стальные бесшовные наружным диаметром 25 мм, толщина стенки 4.5 мм</t>
  </si>
  <si>
    <t>Краны шаровые BROEN BALLOMAX для теплоснабжения и охлаждения, со сварным присоединением, с ручкой, серии КШТ 60.102, давлением 4,0 МПа (40 кгс/см2), диаметром 25 мм</t>
  </si>
  <si>
    <t>Трубы стальные бесшовные наружным диаметром 32 мм, толщина стенки 2,5 мм</t>
  </si>
  <si>
    <t>Трубы стальные бесшовные наружным диаметром 32 мм, толщина стенки 6 мм</t>
  </si>
  <si>
    <t>Покрытие поверхности изоляции трубопроводов стеклопластиками РСТ</t>
  </si>
  <si>
    <t>Резино-битумная мастика МБР-90 (2 слоя)</t>
  </si>
  <si>
    <t>Гидроизол (2 слоя) для изоляции стыков ж/б каналов</t>
  </si>
  <si>
    <t>Соединительная термоусаживаемая муфта ТУМ 219*6,0/315 МСТ 315*500</t>
  </si>
  <si>
    <t>Концевой элемент трубопровода с закольцовкой сигнальных  проводников с тепловой изоляцией из ППУ в защитной оболочке (L-2,2 м) 219*6,0/315</t>
  </si>
  <si>
    <t>Концевой элемент трубопровода с выводом сигнальных  проводников с тепловой изоляцией из ППУ в защитной оболочке (L-2,2 м) 219*6,0/315</t>
  </si>
  <si>
    <t>Устройство неподвижной щитовой опоры НО-2-1п из сборных железобетонных конструкций</t>
  </si>
  <si>
    <t>Устройство бетонной сплошной опорной подушки под скользящие опоры в канале под дорогой (0,3*0,1*L)</t>
  </si>
  <si>
    <t>Опора железобетонная щитовая неподвижная в ППУ-изоляции диаметром 219x315 мм НО-2-1п на 2 тр Ду200/Диз315 с межосевым расстоянием 550 мм, Рос/Рб=20,0 т/3,0 т с защитой от электрокоррозии, в т.ч. два  изолированных элемента для неподвижной опоры в ППУ изоляции с ОДК - 219*6,0 с косынками, Рос=20т</t>
  </si>
  <si>
    <t>Бетон W 6, В15 (М200), F100, П3 (КЗ 10 мм)</t>
  </si>
  <si>
    <t>Отводы 135 град в изоляции ППУ-П д. 219/315 мм</t>
  </si>
  <si>
    <t>Отводы 90 град в изоляции ППУ-П д. 219/315 мм</t>
  </si>
  <si>
    <t>Прокладка в траншеях трубопроводов из чугунных канализационных труб диаметром: 150 мм</t>
  </si>
  <si>
    <t>Трубы чугунные канализационные длиной 2 м, диаметром 150 мм</t>
  </si>
  <si>
    <t>Устройство попутного одностороннего дренажа непроходных каналов с фильтрующей обсыпкой под днищем вдоль стен каналов и труб асбестоцементных</t>
  </si>
  <si>
    <t>Муфта хризотилцементная Ду-150 мм,БНМ150-150</t>
  </si>
  <si>
    <t>Трубы хризотилцементные безнапорные БНТ, диаметр условного прохода 150 мм с перфорацией</t>
  </si>
  <si>
    <t>Устройство круглых сборных железобетонных канализационных колодцев диаметром: 1 м в грунтах мокрых</t>
  </si>
  <si>
    <t>Скоба металлическая сечением 20 мм А1</t>
  </si>
  <si>
    <t>Люк чугунный диаметром 630 мм, высота 100 мм с запорным замковым устройством С(В-125)</t>
  </si>
  <si>
    <t>Кольцо с днищем ДК-10-9</t>
  </si>
  <si>
    <t>Кольцо с крышкой ПК10-9-2</t>
  </si>
  <si>
    <t xml:space="preserve">Кольцо опорное КО-6 </t>
  </si>
  <si>
    <t>Кольцо стеновое смотровых колодцев КС10.6</t>
  </si>
  <si>
    <t xml:space="preserve">Кольцо стеновое смотровых колодцев КС10.9 </t>
  </si>
  <si>
    <t>Установка вентилей, задвижек, затворов, клапанов обратных, кранов проходных на трубопроводах из чугунных напорных фланцевых труб диаметром: до 150 мм</t>
  </si>
  <si>
    <t>Клапан обратный  ОН 10-2-175</t>
  </si>
  <si>
    <t>Разработка</t>
  </si>
  <si>
    <t>Vканалов</t>
  </si>
  <si>
    <t>Vподушки</t>
  </si>
  <si>
    <t>Vдренаж</t>
  </si>
  <si>
    <t>Гравий керамзитовый фр. 3-10 мм (с учетом доставки поставщиком)</t>
  </si>
  <si>
    <t>Vколодцев</t>
  </si>
  <si>
    <t>Vобщий</t>
  </si>
  <si>
    <t>Песок</t>
  </si>
  <si>
    <t>0,5м выше канала</t>
  </si>
  <si>
    <t>один бок</t>
  </si>
  <si>
    <t>второй бок</t>
  </si>
  <si>
    <t>Итого песка</t>
  </si>
  <si>
    <t>Грун со склада</t>
  </si>
  <si>
    <t>Перевозка</t>
  </si>
  <si>
    <t xml:space="preserve"> </t>
  </si>
  <si>
    <t>18.1</t>
  </si>
  <si>
    <t>19.1</t>
  </si>
  <si>
    <t>Гидроизол 2 слоя для изоляции стыков ж/б каналов</t>
  </si>
  <si>
    <t xml:space="preserve"> ВЕДОМОСТЬ ОБЪЕМОВ РАБОТ № 1</t>
  </si>
  <si>
    <t>Объект«Многоэтажные жилые дома стр. поз. № 26, № 27, надземная автостоянка Корпус 29,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 этап строительства. Корпус 27</t>
  </si>
  <si>
    <t>Доработка мокрого грунта вручную , группа грунтов: 2</t>
  </si>
  <si>
    <t>Песок карьерный строительный, среднезернистый с учетом доставки</t>
  </si>
  <si>
    <t>Устройство основания: песчаного вручную с послойным тромбованием пневматическими трамбовками</t>
  </si>
  <si>
    <t>Водоотлив из траншеи</t>
  </si>
  <si>
    <t>Раздел №2</t>
  </si>
  <si>
    <t>Раздел №3</t>
  </si>
  <si>
    <t>Раздел №4</t>
  </si>
  <si>
    <t>Раздел № 5</t>
  </si>
  <si>
    <t>Раздел № 6</t>
  </si>
  <si>
    <t>Вывоз разработанного грунта автотранспортом на расстояние до 25 км</t>
  </si>
  <si>
    <t>Пробивка в ж/бетонных стенах   отверстий площадью: до 500 см2</t>
  </si>
  <si>
    <t>2.3</t>
  </si>
  <si>
    <t>Заделка сальников при проходе труб через фундаменты или стены подвала диаметром: до 200 мм</t>
  </si>
  <si>
    <t>Труба ст. бесшовная для спускников  ø57х3.5</t>
  </si>
  <si>
    <t>Переход  57х3.0-45х2.5</t>
  </si>
  <si>
    <t>Бесканальная прокладка трубопроводов в изоляции из пенополиуретана (ППУ) с изоляцией стыков методом заливки при условном давлении 1,6 МПа, температуре 150 гр.С, диаметр труб: 50 мм</t>
  </si>
  <si>
    <t>Труба ст. бесшовная ø57х3.5 в изоляции ППУ</t>
  </si>
  <si>
    <t>Кольцо стеновое смотровых колодцев КС10.3</t>
  </si>
  <si>
    <t>Трубы чугунные канализационные , диаметром 100 мм</t>
  </si>
  <si>
    <t>Трубы чугунные канализационные , диаметром 150 мм</t>
  </si>
  <si>
    <t>Труба стальная по стенам с креплением скобами, Дтр=50 мм</t>
  </si>
  <si>
    <t>Труба стальная в траншее, Дтр=50 мм</t>
  </si>
  <si>
    <t>Разработка грунта в траншее вручную</t>
  </si>
  <si>
    <t>Пробивка отверстий в ТК</t>
  </si>
  <si>
    <t>Труба водогазопроводная оцинкованная 50*3,5</t>
  </si>
  <si>
    <t>Скоба крепежная для трубы стальной 50 мм</t>
  </si>
  <si>
    <t>Затяжка кабеля в трубы, суммарной сечение кабеля до 6 мм2</t>
  </si>
  <si>
    <t>Кабель СОДК-П, длиной 7 м</t>
  </si>
  <si>
    <t>комплект присоединения кабеля СОДК-П к проводникам трубопровода в ППУ-изоляции</t>
  </si>
  <si>
    <t>Алюминиевая бирка для маркировки терминала</t>
  </si>
  <si>
    <t>Элемент заземления</t>
  </si>
  <si>
    <t>Заделка отверстий с герметизацией</t>
  </si>
  <si>
    <t>Монтаж заземлителя</t>
  </si>
  <si>
    <t>Подставка под сигнальный провод системы ОДК</t>
  </si>
  <si>
    <t>Подключение жил кабелей или проводов, сеч до 2,5 мм2</t>
  </si>
  <si>
    <t>Гильза соединительная опрессовочная ГМЛ1,5</t>
  </si>
  <si>
    <t>Проверка наличия цепи между заземлителем и заземленным элементом</t>
  </si>
  <si>
    <t>точка</t>
  </si>
  <si>
    <t>линия</t>
  </si>
  <si>
    <t>Обратная засыпка грунта в ручную</t>
  </si>
  <si>
    <t>6.1</t>
  </si>
  <si>
    <t>6.2</t>
  </si>
  <si>
    <t>6.3</t>
  </si>
  <si>
    <t>1</t>
  </si>
  <si>
    <t>9.3</t>
  </si>
  <si>
    <t>14.1</t>
  </si>
  <si>
    <t>15.1</t>
  </si>
  <si>
    <t>16.1</t>
  </si>
  <si>
    <t>17.1</t>
  </si>
  <si>
    <t>1.1</t>
  </si>
  <si>
    <t>1.2</t>
  </si>
  <si>
    <t>2.4</t>
  </si>
  <si>
    <t>3.1</t>
  </si>
  <si>
    <t xml:space="preserve"> ВЕДОМОСТЬ ОБЪЕМОВ РАБОТ № 2</t>
  </si>
  <si>
    <t>Корпус 26</t>
  </si>
  <si>
    <t>Ручная доработка мокрого грунта 2 группы</t>
  </si>
  <si>
    <t>Песок карьерный строительный среднезернистый с учетом доставки поставщиком</t>
  </si>
  <si>
    <t>ВЕДОМОСТЬ ОБЪЕМОВ РАБОТ № 3</t>
  </si>
  <si>
    <t>Раздел №5</t>
  </si>
  <si>
    <t>Отвод 45 градусов для трубы 89*3,5</t>
  </si>
  <si>
    <t>Устройство щебеночного основания под колодцы</t>
  </si>
  <si>
    <t>щебень фракции 20-40 мм с учетом доставки поставщиком</t>
  </si>
  <si>
    <t>18.2</t>
  </si>
  <si>
    <t>18.3</t>
  </si>
  <si>
    <t>18.4</t>
  </si>
  <si>
    <t>18.5</t>
  </si>
  <si>
    <t>18.6</t>
  </si>
  <si>
    <t>18.7</t>
  </si>
  <si>
    <t>13.2</t>
  </si>
  <si>
    <t>13.3</t>
  </si>
  <si>
    <t>13.4</t>
  </si>
  <si>
    <t>13.5</t>
  </si>
  <si>
    <t>13.6</t>
  </si>
  <si>
    <t>13.7</t>
  </si>
  <si>
    <t>13.8</t>
  </si>
  <si>
    <t>13.9</t>
  </si>
  <si>
    <t>15.2</t>
  </si>
  <si>
    <t>11.2</t>
  </si>
  <si>
    <t>14.3</t>
  </si>
  <si>
    <t>1.3</t>
  </si>
  <si>
    <t>1.4</t>
  </si>
  <si>
    <t>3.2</t>
  </si>
  <si>
    <t>3.3</t>
  </si>
  <si>
    <t>3.4</t>
  </si>
  <si>
    <t>Устройство для промывки вводов в составе (сборка)</t>
  </si>
  <si>
    <t>Фланец плоский приварной Ру16, Ду50</t>
  </si>
  <si>
    <t>4.3</t>
  </si>
  <si>
    <t>4.4</t>
  </si>
  <si>
    <t>4.5</t>
  </si>
  <si>
    <t>4.6</t>
  </si>
  <si>
    <t>4.7</t>
  </si>
  <si>
    <t>Узлы ввода теплосети и  устройство для промывки вводов</t>
  </si>
  <si>
    <t>Врезки в действующие внутренние сети трубопроводов теплоснабжения усл. диаметром: 125 мм</t>
  </si>
  <si>
    <t>Узел теплофикационный ТК-11</t>
  </si>
  <si>
    <t>Узел теплофикационный ТК-10</t>
  </si>
  <si>
    <t>Врезки в действующие  сети трубопроводов теплоснабжения усл. диаметром: 125 мм</t>
  </si>
  <si>
    <t>Врезки в действующие  сети трубопроводов теплоснабжения усл. диаметром: 150 мм</t>
  </si>
  <si>
    <t>Прокладка трубопроводов в проходном канале при условном давлении 1,6 МПа, температуре 150 гр.С, диаметр труб: 150 мм</t>
  </si>
  <si>
    <t>Узел теплофикационный ТК-9</t>
  </si>
  <si>
    <t>Врезки в строящиеся  сети теплоснабжения диаметром усл прохода: 219 мм</t>
  </si>
  <si>
    <t>Прокладка трубопроводов в проходном канале при условном давлении 1,6 МПа, температуре 150 гр.С, диаметр труб: 200 мм</t>
  </si>
  <si>
    <t>Трубы стальные бесшовные, наружным диаметром 57 мм, толщина стенки 4 мм</t>
  </si>
  <si>
    <t>Фланец плоский приварной</t>
  </si>
  <si>
    <t>ВЕДОМОСТЬ ОБЪЕМОВ РАБОТ № 4</t>
  </si>
  <si>
    <t>Чертежи: 14295-ТС, 14295-ЭЗ</t>
  </si>
  <si>
    <t>Чертежи: 14295-ТС,  14295-ЭЗ</t>
  </si>
  <si>
    <t>Объект: «Многоэтажные жилые дома стр. поз. № 26, № 27, надземная автостоянка Корпус 29,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 этап строительства. Корпус 26</t>
  </si>
  <si>
    <t>Разработка сухого грунта  в отвал экскаваторами с ковшом вместимостью 0,65 (0,5-1) м3, группа грунтов: 2 траншея прямоугольного сечения</t>
  </si>
  <si>
    <t>Разработка мокрого грунта в отвал экскаваторами с ковшом вместимостью 0,65 (0,5-1) м3, группа грунтов: 2 траншея прямоугольного сечения</t>
  </si>
  <si>
    <t>16.2</t>
  </si>
  <si>
    <t>16.3</t>
  </si>
  <si>
    <t>16.4</t>
  </si>
  <si>
    <t>16.5</t>
  </si>
  <si>
    <t>16.6</t>
  </si>
  <si>
    <t>16.7</t>
  </si>
  <si>
    <t>Разработка грунта сухого в отвал экскаваторами с ковшом вместимостью 0,65 (0,5-1) м3, группа грунтов: 2 траншея прямоугольного сечения</t>
  </si>
  <si>
    <t>15.3</t>
  </si>
  <si>
    <t>15.4</t>
  </si>
  <si>
    <t>15.5</t>
  </si>
  <si>
    <t>15.6</t>
  </si>
  <si>
    <t>15.7</t>
  </si>
  <si>
    <t>Разработка грунта сухогов отвал экскаваторами с ковшом вместимостью 0,65 (0,5-1) м3, группа грунтов: 2 траншея прямоугольного сечения</t>
  </si>
  <si>
    <t>18.8</t>
  </si>
  <si>
    <t>Разработка сухого грунта в отвалэкскаваторами с ковшом вместимостью 0,65 (0,5-1) м3, группа грунтов: 2 траншея прямоугольного сечения</t>
  </si>
  <si>
    <t>4.8</t>
  </si>
  <si>
    <t>Объект«Многоэтажные жилые дома стр. поз. № 24, № 25, надземная автостоянка Корпус 28,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II этап строительства. Корпус 24.</t>
  </si>
  <si>
    <t>Объект«Многоэтажные жилые дома стр. поз. № 24, № 25, надземная автостоянка Корпус 28, расположенные по адресу: Ленинградская область, Всеволожский муниципальный район, Бугровское сельское поселение, пос. Бугры, массив Центральное, стр. поз. № 24, № 25, № 26, № 27, № 28, № 29, на земельном участке с кадастровым номером: 47:07:0713003:906 II этап строительства. Корпус 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</si>
</sst>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494">
    <xf numFmtId="0" fontId="0" fillId="0" borderId="0" xfId="0"/>
    <xf numFmtId="49" fontId="3" fillId="0" borderId="13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4" xfId="0" applyFont="1" applyBorder="1" applyAlignment="1">
      <alignment vertical="center" wrapText="1"/>
    </xf>
    <xf numFmtId="4" fontId="4" fillId="0" borderId="42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" fontId="3" fillId="0" borderId="49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4" fontId="4" fillId="2" borderId="56" xfId="0" applyNumberFormat="1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4" fontId="3" fillId="2" borderId="58" xfId="0" applyNumberFormat="1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3" fillId="0" borderId="6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6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4" fontId="4" fillId="2" borderId="45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4" fillId="0" borderId="5" xfId="0" applyFont="1" applyFill="1" applyBorder="1" applyAlignment="1">
      <alignment horizontal="right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43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4" fontId="11" fillId="0" borderId="38" xfId="0" applyNumberFormat="1" applyFont="1" applyFill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1" fillId="2" borderId="42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horizontal="center" vertical="center" wrapText="1"/>
    </xf>
    <xf numFmtId="4" fontId="12" fillId="2" borderId="42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0" borderId="43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4" fontId="11" fillId="0" borderId="47" xfId="0" applyNumberFormat="1" applyFont="1" applyFill="1" applyBorder="1" applyAlignment="1">
      <alignment horizontal="center" vertical="center" wrapText="1"/>
    </xf>
    <xf numFmtId="4" fontId="11" fillId="0" borderId="46" xfId="0" applyNumberFormat="1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11" fillId="2" borderId="15" xfId="0" applyNumberFormat="1" applyFont="1" applyFill="1" applyBorder="1" applyAlignment="1">
      <alignment horizontal="center" vertical="center" wrapText="1"/>
    </xf>
    <xf numFmtId="4" fontId="12" fillId="0" borderId="60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 wrapText="1"/>
    </xf>
    <xf numFmtId="0" fontId="11" fillId="0" borderId="50" xfId="0" applyFont="1" applyBorder="1" applyAlignment="1">
      <alignment horizontal="center" vertical="center" wrapText="1"/>
    </xf>
    <xf numFmtId="4" fontId="11" fillId="2" borderId="58" xfId="0" applyNumberFormat="1" applyFont="1" applyFill="1" applyBorder="1" applyAlignment="1">
      <alignment horizontal="center" vertical="center" wrapText="1"/>
    </xf>
    <xf numFmtId="4" fontId="12" fillId="0" borderId="59" xfId="0" applyNumberFormat="1" applyFont="1" applyFill="1" applyBorder="1" applyAlignment="1">
      <alignment horizontal="center" vertical="center" wrapText="1"/>
    </xf>
    <xf numFmtId="4" fontId="12" fillId="0" borderId="53" xfId="0" applyNumberFormat="1" applyFont="1" applyFill="1" applyBorder="1" applyAlignment="1">
      <alignment horizontal="center" vertical="center" wrapText="1"/>
    </xf>
    <xf numFmtId="4" fontId="12" fillId="0" borderId="55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right" vertical="center" wrapText="1"/>
    </xf>
    <xf numFmtId="0" fontId="12" fillId="0" borderId="30" xfId="0" applyFont="1" applyBorder="1" applyAlignment="1">
      <alignment horizontal="center" vertical="center" wrapText="1"/>
    </xf>
    <xf numFmtId="4" fontId="12" fillId="2" borderId="27" xfId="0" applyNumberFormat="1" applyFont="1" applyFill="1" applyBorder="1" applyAlignment="1">
      <alignment horizontal="center" vertical="center" wrapText="1"/>
    </xf>
    <xf numFmtId="4" fontId="12" fillId="0" borderId="61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54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4" fontId="12" fillId="2" borderId="56" xfId="0" applyNumberFormat="1" applyFont="1" applyFill="1" applyBorder="1" applyAlignment="1">
      <alignment horizontal="center" vertical="center" wrapText="1"/>
    </xf>
    <xf numFmtId="4" fontId="12" fillId="0" borderId="57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1" fillId="0" borderId="5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2" borderId="45" xfId="0" applyFont="1" applyFill="1" applyBorder="1" applyAlignment="1">
      <alignment horizontal="center" vertical="center" wrapText="1"/>
    </xf>
    <xf numFmtId="4" fontId="12" fillId="2" borderId="45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vertical="center" wrapText="1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4" fontId="12" fillId="0" borderId="5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4" fontId="11" fillId="0" borderId="5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vertical="center" wrapText="1"/>
    </xf>
    <xf numFmtId="4" fontId="11" fillId="0" borderId="6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" fontId="11" fillId="0" borderId="49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2" fillId="0" borderId="6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50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right" vertical="center" wrapText="1"/>
    </xf>
    <xf numFmtId="4" fontId="11" fillId="0" borderId="56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4" fontId="11" fillId="0" borderId="58" xfId="0" applyNumberFormat="1" applyFont="1" applyFill="1" applyBorder="1" applyAlignment="1">
      <alignment horizontal="center" vertical="center" wrapText="1"/>
    </xf>
    <xf numFmtId="4" fontId="12" fillId="0" borderId="5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" fontId="12" fillId="0" borderId="36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49" fontId="12" fillId="0" borderId="5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right" vertical="center" wrapText="1"/>
    </xf>
    <xf numFmtId="4" fontId="12" fillId="0" borderId="58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5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54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right" vertical="center" wrapText="1"/>
    </xf>
    <xf numFmtId="4" fontId="15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164" fontId="11" fillId="0" borderId="0" xfId="1" applyFont="1" applyFill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" fontId="12" fillId="2" borderId="28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4" fillId="0" borderId="68" xfId="0" applyFont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67" xfId="0" applyFont="1" applyBorder="1" applyAlignment="1">
      <alignment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8"/>
  <sheetViews>
    <sheetView zoomScale="110" zoomScaleNormal="110" workbookViewId="0">
      <selection activeCell="G1" sqref="G1:I5"/>
    </sheetView>
  </sheetViews>
  <sheetFormatPr defaultColWidth="9.140625" defaultRowHeight="12.75" x14ac:dyDescent="0.25"/>
  <cols>
    <col min="1" max="1" width="6" style="13" customWidth="1"/>
    <col min="2" max="2" width="17.7109375" style="13" customWidth="1"/>
    <col min="3" max="3" width="63.42578125" style="13" customWidth="1"/>
    <col min="4" max="4" width="5.140625" style="13" customWidth="1"/>
    <col min="5" max="5" width="13.42578125" style="13" customWidth="1"/>
    <col min="6" max="6" width="12.85546875" style="14" customWidth="1"/>
    <col min="7" max="7" width="11.140625" style="14" customWidth="1"/>
    <col min="8" max="8" width="18.5703125" style="14" customWidth="1"/>
    <col min="9" max="9" width="19" style="14" customWidth="1"/>
    <col min="10" max="10" width="11.85546875" style="15" customWidth="1"/>
    <col min="11" max="12" width="10" style="15" bestFit="1" customWidth="1"/>
    <col min="13" max="13" width="11.42578125" style="15" bestFit="1" customWidth="1"/>
    <col min="14" max="16384" width="9.140625" style="15"/>
  </cols>
  <sheetData>
    <row r="1" spans="1:10" x14ac:dyDescent="0.25">
      <c r="F1" s="16"/>
      <c r="G1" s="16"/>
      <c r="H1" s="16"/>
      <c r="I1" s="16"/>
    </row>
    <row r="2" spans="1:10" ht="15" customHeight="1" x14ac:dyDescent="0.25">
      <c r="A2" s="485" t="s">
        <v>312</v>
      </c>
      <c r="B2" s="485"/>
      <c r="C2" s="485"/>
      <c r="D2" s="485"/>
      <c r="E2" s="485"/>
      <c r="F2" s="485"/>
      <c r="G2" s="485"/>
      <c r="H2" s="485"/>
      <c r="I2" s="485"/>
    </row>
    <row r="3" spans="1:10" ht="15.75" customHeight="1" x14ac:dyDescent="0.25">
      <c r="A3" s="485" t="s">
        <v>52</v>
      </c>
      <c r="B3" s="485"/>
      <c r="C3" s="485"/>
      <c r="D3" s="485"/>
      <c r="E3" s="485"/>
      <c r="F3" s="485"/>
      <c r="G3" s="485"/>
      <c r="H3" s="485"/>
      <c r="I3" s="485"/>
    </row>
    <row r="4" spans="1:10" ht="71.25" customHeight="1" x14ac:dyDescent="0.25">
      <c r="A4" s="488" t="s">
        <v>313</v>
      </c>
      <c r="B4" s="488"/>
      <c r="C4" s="488"/>
      <c r="D4" s="488"/>
      <c r="E4" s="488"/>
      <c r="F4" s="488"/>
      <c r="G4" s="488"/>
      <c r="H4" s="488"/>
      <c r="I4" s="488"/>
    </row>
    <row r="5" spans="1:10" s="18" customFormat="1" ht="13.5" thickBot="1" x14ac:dyDescent="0.3">
      <c r="A5" s="13"/>
      <c r="B5" s="13"/>
      <c r="C5" s="17" t="s">
        <v>418</v>
      </c>
      <c r="D5" s="13"/>
      <c r="E5" s="13"/>
      <c r="F5" s="14"/>
      <c r="G5" s="14"/>
      <c r="H5" s="14"/>
      <c r="I5" s="14"/>
    </row>
    <row r="6" spans="1:10" s="18" customFormat="1" ht="15" customHeight="1" x14ac:dyDescent="0.25">
      <c r="A6" s="483" t="s">
        <v>15</v>
      </c>
      <c r="B6" s="19" t="s">
        <v>16</v>
      </c>
      <c r="C6" s="483" t="s">
        <v>17</v>
      </c>
      <c r="D6" s="483" t="s">
        <v>18</v>
      </c>
      <c r="E6" s="483" t="s">
        <v>19</v>
      </c>
      <c r="F6" s="486" t="s">
        <v>20</v>
      </c>
      <c r="G6" s="487"/>
      <c r="H6" s="486" t="s">
        <v>21</v>
      </c>
      <c r="I6" s="487"/>
    </row>
    <row r="7" spans="1:10" ht="13.5" thickBot="1" x14ac:dyDescent="0.3">
      <c r="A7" s="484"/>
      <c r="B7" s="20" t="s">
        <v>22</v>
      </c>
      <c r="C7" s="484"/>
      <c r="D7" s="484"/>
      <c r="E7" s="484"/>
      <c r="F7" s="21" t="s">
        <v>23</v>
      </c>
      <c r="G7" s="22" t="s">
        <v>24</v>
      </c>
      <c r="H7" s="21" t="s">
        <v>23</v>
      </c>
      <c r="I7" s="22" t="s">
        <v>24</v>
      </c>
    </row>
    <row r="8" spans="1:10" ht="13.5" thickBot="1" x14ac:dyDescent="0.3">
      <c r="A8" s="23"/>
      <c r="B8" s="24" t="s">
        <v>53</v>
      </c>
      <c r="C8" s="24" t="s">
        <v>54</v>
      </c>
      <c r="D8" s="25"/>
      <c r="E8" s="25"/>
      <c r="F8" s="25"/>
      <c r="G8" s="25"/>
      <c r="H8" s="25"/>
      <c r="I8" s="26"/>
    </row>
    <row r="9" spans="1:10" ht="13.5" thickBot="1" x14ac:dyDescent="0.3">
      <c r="A9" s="27"/>
      <c r="B9" s="27" t="s">
        <v>55</v>
      </c>
      <c r="C9" s="28" t="s">
        <v>56</v>
      </c>
      <c r="D9" s="27"/>
      <c r="E9" s="28"/>
      <c r="F9" s="27"/>
      <c r="G9" s="28"/>
      <c r="H9" s="27"/>
      <c r="I9" s="29"/>
    </row>
    <row r="10" spans="1:10" ht="16.5" customHeight="1" x14ac:dyDescent="0.25">
      <c r="A10" s="30">
        <v>1</v>
      </c>
      <c r="B10" s="30" t="s">
        <v>25</v>
      </c>
      <c r="C10" s="31" t="s">
        <v>324</v>
      </c>
      <c r="D10" s="30" t="s">
        <v>5</v>
      </c>
      <c r="E10" s="32">
        <v>16</v>
      </c>
      <c r="F10" s="33"/>
      <c r="G10" s="34">
        <v>0</v>
      </c>
      <c r="H10" s="35"/>
      <c r="I10" s="36">
        <f t="shared" ref="I10" si="0">E10*G10</f>
        <v>0</v>
      </c>
      <c r="J10" s="18"/>
    </row>
    <row r="11" spans="1:10" x14ac:dyDescent="0.25">
      <c r="A11" s="37" t="s">
        <v>6</v>
      </c>
      <c r="B11" s="38" t="s">
        <v>25</v>
      </c>
      <c r="C11" s="39" t="s">
        <v>58</v>
      </c>
      <c r="D11" s="38" t="s">
        <v>1</v>
      </c>
      <c r="E11" s="40">
        <v>0.23699999999999999</v>
      </c>
      <c r="F11" s="41"/>
      <c r="G11" s="42">
        <v>0</v>
      </c>
      <c r="H11" s="43"/>
      <c r="I11" s="44">
        <f>E11*G11</f>
        <v>0</v>
      </c>
    </row>
    <row r="12" spans="1:10" x14ac:dyDescent="0.25">
      <c r="A12" s="6" t="s">
        <v>7</v>
      </c>
      <c r="B12" s="1" t="s">
        <v>26</v>
      </c>
      <c r="C12" s="45" t="s">
        <v>59</v>
      </c>
      <c r="D12" s="46" t="s">
        <v>3</v>
      </c>
      <c r="E12" s="47">
        <v>3.5</v>
      </c>
      <c r="F12" s="48">
        <v>0</v>
      </c>
      <c r="G12" s="49"/>
      <c r="H12" s="50">
        <f>E12*F12</f>
        <v>0</v>
      </c>
      <c r="I12" s="51"/>
    </row>
    <row r="13" spans="1:10" x14ac:dyDescent="0.25">
      <c r="A13" s="6" t="s">
        <v>8</v>
      </c>
      <c r="B13" s="1" t="s">
        <v>26</v>
      </c>
      <c r="C13" s="45" t="s">
        <v>214</v>
      </c>
      <c r="D13" s="46" t="s">
        <v>3</v>
      </c>
      <c r="E13" s="47">
        <v>0.5</v>
      </c>
      <c r="F13" s="48">
        <v>0</v>
      </c>
      <c r="G13" s="49"/>
      <c r="H13" s="50">
        <f>E13*F13</f>
        <v>0</v>
      </c>
      <c r="I13" s="51"/>
    </row>
    <row r="14" spans="1:10" ht="25.5" x14ac:dyDescent="0.25">
      <c r="A14" s="52" t="s">
        <v>9</v>
      </c>
      <c r="B14" s="38" t="s">
        <v>25</v>
      </c>
      <c r="C14" s="53" t="s">
        <v>60</v>
      </c>
      <c r="D14" s="54" t="s">
        <v>5</v>
      </c>
      <c r="E14" s="54">
        <v>2</v>
      </c>
      <c r="F14" s="55"/>
      <c r="G14" s="56">
        <v>0</v>
      </c>
      <c r="H14" s="57"/>
      <c r="I14" s="58">
        <f>E14*G14</f>
        <v>0</v>
      </c>
    </row>
    <row r="15" spans="1:10" ht="25.5" x14ac:dyDescent="0.25">
      <c r="A15" s="52" t="s">
        <v>10</v>
      </c>
      <c r="B15" s="38" t="s">
        <v>25</v>
      </c>
      <c r="C15" s="53" t="s">
        <v>326</v>
      </c>
      <c r="D15" s="54" t="s">
        <v>5</v>
      </c>
      <c r="E15" s="60">
        <v>1</v>
      </c>
      <c r="F15" s="55"/>
      <c r="G15" s="56">
        <v>0</v>
      </c>
      <c r="H15" s="57"/>
      <c r="I15" s="58">
        <f>E15*G15</f>
        <v>0</v>
      </c>
    </row>
    <row r="16" spans="1:10" x14ac:dyDescent="0.25">
      <c r="A16" s="52" t="s">
        <v>11</v>
      </c>
      <c r="B16" s="38" t="s">
        <v>25</v>
      </c>
      <c r="C16" s="59" t="s">
        <v>61</v>
      </c>
      <c r="D16" s="54" t="s">
        <v>5</v>
      </c>
      <c r="E16" s="60">
        <v>16</v>
      </c>
      <c r="F16" s="61"/>
      <c r="G16" s="56">
        <v>0</v>
      </c>
      <c r="H16" s="50"/>
      <c r="I16" s="58">
        <f>E16*G16</f>
        <v>0</v>
      </c>
    </row>
    <row r="17" spans="1:10" x14ac:dyDescent="0.25">
      <c r="A17" s="6" t="s">
        <v>28</v>
      </c>
      <c r="B17" s="1" t="s">
        <v>26</v>
      </c>
      <c r="C17" s="45" t="s">
        <v>62</v>
      </c>
      <c r="D17" s="54" t="s">
        <v>5</v>
      </c>
      <c r="E17" s="60">
        <v>16</v>
      </c>
      <c r="F17" s="61">
        <v>0</v>
      </c>
      <c r="G17" s="56"/>
      <c r="H17" s="50">
        <f>E17*F17</f>
        <v>0</v>
      </c>
      <c r="I17" s="58"/>
    </row>
    <row r="18" spans="1:10" ht="25.5" x14ac:dyDescent="0.25">
      <c r="A18" s="37" t="s">
        <v>12</v>
      </c>
      <c r="B18" s="38" t="s">
        <v>25</v>
      </c>
      <c r="C18" s="59" t="s">
        <v>63</v>
      </c>
      <c r="D18" s="54" t="s">
        <v>1</v>
      </c>
      <c r="E18" s="60">
        <v>0.23200000000000001</v>
      </c>
      <c r="F18" s="61"/>
      <c r="G18" s="56">
        <v>0</v>
      </c>
      <c r="H18" s="50"/>
      <c r="I18" s="58">
        <f>E18*G18</f>
        <v>0</v>
      </c>
    </row>
    <row r="19" spans="1:10" x14ac:dyDescent="0.25">
      <c r="A19" s="1" t="s">
        <v>354</v>
      </c>
      <c r="B19" s="1" t="s">
        <v>26</v>
      </c>
      <c r="C19" s="62" t="s">
        <v>66</v>
      </c>
      <c r="D19" s="46" t="s">
        <v>1</v>
      </c>
      <c r="E19" s="47">
        <v>0.16300000000000001</v>
      </c>
      <c r="F19" s="61">
        <v>0</v>
      </c>
      <c r="G19" s="49"/>
      <c r="H19" s="50">
        <f>E19*F19</f>
        <v>0</v>
      </c>
      <c r="I19" s="51"/>
    </row>
    <row r="20" spans="1:10" ht="19.5" customHeight="1" x14ac:dyDescent="0.25">
      <c r="A20" s="1" t="s">
        <v>355</v>
      </c>
      <c r="B20" s="1" t="s">
        <v>26</v>
      </c>
      <c r="C20" s="62" t="s">
        <v>67</v>
      </c>
      <c r="D20" s="46" t="s">
        <v>1</v>
      </c>
      <c r="E20" s="47">
        <v>1.0999999999999999E-2</v>
      </c>
      <c r="F20" s="61">
        <v>0</v>
      </c>
      <c r="G20" s="49"/>
      <c r="H20" s="50">
        <f>E20*F20</f>
        <v>0</v>
      </c>
      <c r="I20" s="51"/>
    </row>
    <row r="21" spans="1:10" x14ac:dyDescent="0.25">
      <c r="A21" s="6" t="s">
        <v>356</v>
      </c>
      <c r="B21" s="1" t="s">
        <v>26</v>
      </c>
      <c r="C21" s="62" t="s">
        <v>68</v>
      </c>
      <c r="D21" s="46" t="s">
        <v>1</v>
      </c>
      <c r="E21" s="47">
        <v>6.5000000000000002E-2</v>
      </c>
      <c r="F21" s="48">
        <v>0</v>
      </c>
      <c r="G21" s="49"/>
      <c r="H21" s="50">
        <f>E21*F21</f>
        <v>0</v>
      </c>
      <c r="I21" s="51"/>
    </row>
    <row r="22" spans="1:10" ht="25.5" x14ac:dyDescent="0.25">
      <c r="A22" s="52" t="s">
        <v>29</v>
      </c>
      <c r="B22" s="38" t="s">
        <v>25</v>
      </c>
      <c r="C22" s="63" t="s">
        <v>69</v>
      </c>
      <c r="D22" s="54" t="s">
        <v>1</v>
      </c>
      <c r="E22" s="60">
        <v>0.23200000000000001</v>
      </c>
      <c r="F22" s="48"/>
      <c r="G22" s="56">
        <v>0</v>
      </c>
      <c r="H22" s="50"/>
      <c r="I22" s="58">
        <f>E22*G22</f>
        <v>0</v>
      </c>
    </row>
    <row r="23" spans="1:10" ht="25.5" x14ac:dyDescent="0.25">
      <c r="A23" s="52" t="s">
        <v>31</v>
      </c>
      <c r="B23" s="38" t="s">
        <v>25</v>
      </c>
      <c r="C23" s="63" t="s">
        <v>70</v>
      </c>
      <c r="D23" s="54" t="s">
        <v>3</v>
      </c>
      <c r="E23" s="60">
        <v>75.400000000000006</v>
      </c>
      <c r="F23" s="48"/>
      <c r="G23" s="56">
        <v>0</v>
      </c>
      <c r="H23" s="50"/>
      <c r="I23" s="58">
        <f>E23*G23</f>
        <v>0</v>
      </c>
      <c r="J23" s="64"/>
    </row>
    <row r="24" spans="1:10" s="65" customFormat="1" x14ac:dyDescent="0.25">
      <c r="A24" s="6" t="s">
        <v>32</v>
      </c>
      <c r="B24" s="1" t="s">
        <v>26</v>
      </c>
      <c r="C24" s="9" t="s">
        <v>13</v>
      </c>
      <c r="D24" s="46" t="s">
        <v>5</v>
      </c>
      <c r="E24" s="47">
        <v>16</v>
      </c>
      <c r="F24" s="48">
        <v>0</v>
      </c>
      <c r="G24" s="49"/>
      <c r="H24" s="50">
        <f t="shared" ref="H24:H26" si="1">E24*F24</f>
        <v>0</v>
      </c>
      <c r="I24" s="51"/>
    </row>
    <row r="25" spans="1:10" s="65" customFormat="1" x14ac:dyDescent="0.25">
      <c r="A25" s="6" t="s">
        <v>33</v>
      </c>
      <c r="B25" s="1" t="s">
        <v>26</v>
      </c>
      <c r="C25" s="9" t="s">
        <v>14</v>
      </c>
      <c r="D25" s="46" t="s">
        <v>5</v>
      </c>
      <c r="E25" s="47">
        <v>6</v>
      </c>
      <c r="F25" s="48">
        <v>0</v>
      </c>
      <c r="G25" s="49"/>
      <c r="H25" s="50">
        <f t="shared" si="1"/>
        <v>0</v>
      </c>
      <c r="I25" s="51"/>
    </row>
    <row r="26" spans="1:10" ht="25.5" x14ac:dyDescent="0.25">
      <c r="A26" s="6" t="s">
        <v>76</v>
      </c>
      <c r="B26" s="1" t="s">
        <v>26</v>
      </c>
      <c r="C26" s="9" t="s">
        <v>217</v>
      </c>
      <c r="D26" s="46" t="s">
        <v>3</v>
      </c>
      <c r="E26" s="47">
        <v>75.400000000000006</v>
      </c>
      <c r="F26" s="48">
        <v>0</v>
      </c>
      <c r="G26" s="56"/>
      <c r="H26" s="50">
        <f t="shared" si="1"/>
        <v>0</v>
      </c>
      <c r="I26" s="58"/>
    </row>
    <row r="27" spans="1:10" ht="47.25" customHeight="1" x14ac:dyDescent="0.25">
      <c r="A27" s="6" t="s">
        <v>193</v>
      </c>
      <c r="B27" s="1" t="s">
        <v>26</v>
      </c>
      <c r="C27" s="68" t="s">
        <v>74</v>
      </c>
      <c r="D27" s="11" t="s">
        <v>5</v>
      </c>
      <c r="E27" s="12">
        <v>18</v>
      </c>
      <c r="F27" s="61">
        <v>0</v>
      </c>
      <c r="G27" s="49"/>
      <c r="H27" s="50">
        <f>E27*F27</f>
        <v>0</v>
      </c>
      <c r="I27" s="58"/>
    </row>
    <row r="28" spans="1:10" ht="25.5" x14ac:dyDescent="0.25">
      <c r="A28" s="74" t="s">
        <v>34</v>
      </c>
      <c r="B28" s="38" t="s">
        <v>25</v>
      </c>
      <c r="C28" s="66" t="s">
        <v>141</v>
      </c>
      <c r="D28" s="2" t="s">
        <v>3</v>
      </c>
      <c r="E28" s="3">
        <v>1</v>
      </c>
      <c r="F28" s="186"/>
      <c r="G28" s="71">
        <v>0</v>
      </c>
      <c r="H28" s="79"/>
      <c r="I28" s="73">
        <f>E28*G28</f>
        <v>0</v>
      </c>
    </row>
    <row r="29" spans="1:10" x14ac:dyDescent="0.25">
      <c r="A29" s="69" t="s">
        <v>35</v>
      </c>
      <c r="B29" s="1" t="s">
        <v>26</v>
      </c>
      <c r="C29" s="68" t="s">
        <v>327</v>
      </c>
      <c r="D29" s="11" t="s">
        <v>3</v>
      </c>
      <c r="E29" s="12">
        <v>1</v>
      </c>
      <c r="F29" s="148">
        <v>0</v>
      </c>
      <c r="G29" s="142"/>
      <c r="H29" s="72">
        <f>E29*F29</f>
        <v>0</v>
      </c>
      <c r="I29" s="73"/>
    </row>
    <row r="30" spans="1:10" x14ac:dyDescent="0.25">
      <c r="A30" s="69" t="s">
        <v>36</v>
      </c>
      <c r="B30" s="1" t="s">
        <v>26</v>
      </c>
      <c r="C30" s="68" t="s">
        <v>328</v>
      </c>
      <c r="D30" s="11" t="s">
        <v>5</v>
      </c>
      <c r="E30" s="12">
        <v>1</v>
      </c>
      <c r="F30" s="148">
        <v>0</v>
      </c>
      <c r="G30" s="142"/>
      <c r="H30" s="72">
        <f>E30*F30</f>
        <v>0</v>
      </c>
      <c r="I30" s="73"/>
    </row>
    <row r="31" spans="1:10" ht="30" customHeight="1" x14ac:dyDescent="0.25">
      <c r="A31" s="74" t="s">
        <v>37</v>
      </c>
      <c r="B31" s="52" t="s">
        <v>25</v>
      </c>
      <c r="C31" s="75" t="s">
        <v>82</v>
      </c>
      <c r="D31" s="76" t="s">
        <v>5</v>
      </c>
      <c r="E31" s="77">
        <v>6</v>
      </c>
      <c r="F31" s="78"/>
      <c r="G31" s="71">
        <v>0</v>
      </c>
      <c r="H31" s="79"/>
      <c r="I31" s="73">
        <f>E31*G31</f>
        <v>0</v>
      </c>
    </row>
    <row r="32" spans="1:10" ht="25.5" x14ac:dyDescent="0.25">
      <c r="A32" s="69" t="s">
        <v>38</v>
      </c>
      <c r="B32" s="1" t="s">
        <v>26</v>
      </c>
      <c r="C32" s="81" t="s">
        <v>83</v>
      </c>
      <c r="D32" s="7" t="s">
        <v>5</v>
      </c>
      <c r="E32" s="82">
        <v>4</v>
      </c>
      <c r="F32" s="48">
        <v>0</v>
      </c>
      <c r="G32" s="71"/>
      <c r="H32" s="72">
        <f t="shared" ref="H32:H39" si="2">E32*F32</f>
        <v>0</v>
      </c>
      <c r="I32" s="73"/>
    </row>
    <row r="33" spans="1:9" ht="25.5" x14ac:dyDescent="0.25">
      <c r="A33" s="69" t="s">
        <v>39</v>
      </c>
      <c r="B33" s="6" t="s">
        <v>26</v>
      </c>
      <c r="C33" s="80" t="s">
        <v>79</v>
      </c>
      <c r="D33" s="46" t="s">
        <v>3</v>
      </c>
      <c r="E33" s="47">
        <v>1</v>
      </c>
      <c r="F33" s="61">
        <v>0</v>
      </c>
      <c r="G33" s="71"/>
      <c r="H33" s="72">
        <f t="shared" si="2"/>
        <v>0</v>
      </c>
      <c r="I33" s="73"/>
    </row>
    <row r="34" spans="1:9" ht="25.5" x14ac:dyDescent="0.25">
      <c r="A34" s="69" t="s">
        <v>184</v>
      </c>
      <c r="B34" s="6" t="s">
        <v>26</v>
      </c>
      <c r="C34" s="80" t="s">
        <v>79</v>
      </c>
      <c r="D34" s="46" t="s">
        <v>3</v>
      </c>
      <c r="E34" s="47">
        <v>1</v>
      </c>
      <c r="F34" s="61">
        <v>0</v>
      </c>
      <c r="G34" s="71"/>
      <c r="H34" s="72">
        <f t="shared" si="2"/>
        <v>0</v>
      </c>
      <c r="I34" s="73"/>
    </row>
    <row r="35" spans="1:9" ht="38.25" x14ac:dyDescent="0.25">
      <c r="A35" s="69" t="s">
        <v>185</v>
      </c>
      <c r="B35" s="1" t="s">
        <v>26</v>
      </c>
      <c r="C35" s="68" t="s">
        <v>75</v>
      </c>
      <c r="D35" s="4" t="s">
        <v>5</v>
      </c>
      <c r="E35" s="5">
        <v>3</v>
      </c>
      <c r="F35" s="48">
        <v>0</v>
      </c>
      <c r="G35" s="56"/>
      <c r="H35" s="50">
        <f t="shared" si="2"/>
        <v>0</v>
      </c>
      <c r="I35" s="73"/>
    </row>
    <row r="36" spans="1:9" ht="38.25" x14ac:dyDescent="0.25">
      <c r="A36" s="69" t="s">
        <v>186</v>
      </c>
      <c r="B36" s="1" t="s">
        <v>26</v>
      </c>
      <c r="C36" s="68" t="s">
        <v>77</v>
      </c>
      <c r="D36" s="4" t="s">
        <v>5</v>
      </c>
      <c r="E36" s="5">
        <v>2</v>
      </c>
      <c r="F36" s="70">
        <v>0</v>
      </c>
      <c r="G36" s="71"/>
      <c r="H36" s="72">
        <f t="shared" si="2"/>
        <v>0</v>
      </c>
      <c r="I36" s="73"/>
    </row>
    <row r="37" spans="1:9" ht="25.5" x14ac:dyDescent="0.25">
      <c r="A37" s="69" t="s">
        <v>187</v>
      </c>
      <c r="B37" s="1" t="s">
        <v>26</v>
      </c>
      <c r="C37" s="81" t="s">
        <v>84</v>
      </c>
      <c r="D37" s="7" t="s">
        <v>5</v>
      </c>
      <c r="E37" s="82">
        <v>4</v>
      </c>
      <c r="F37" s="48">
        <v>0</v>
      </c>
      <c r="G37" s="71"/>
      <c r="H37" s="72">
        <f t="shared" si="2"/>
        <v>0</v>
      </c>
      <c r="I37" s="73"/>
    </row>
    <row r="38" spans="1:9" ht="25.5" x14ac:dyDescent="0.25">
      <c r="A38" s="69" t="s">
        <v>235</v>
      </c>
      <c r="B38" s="6" t="s">
        <v>26</v>
      </c>
      <c r="C38" s="80" t="s">
        <v>79</v>
      </c>
      <c r="D38" s="46" t="s">
        <v>3</v>
      </c>
      <c r="E38" s="47">
        <v>1</v>
      </c>
      <c r="F38" s="61">
        <v>0</v>
      </c>
      <c r="G38" s="71"/>
      <c r="H38" s="72">
        <f t="shared" si="2"/>
        <v>0</v>
      </c>
      <c r="I38" s="73"/>
    </row>
    <row r="39" spans="1:9" ht="25.5" x14ac:dyDescent="0.25">
      <c r="A39" s="69" t="s">
        <v>236</v>
      </c>
      <c r="B39" s="6" t="s">
        <v>26</v>
      </c>
      <c r="C39" s="80" t="s">
        <v>79</v>
      </c>
      <c r="D39" s="46" t="s">
        <v>3</v>
      </c>
      <c r="E39" s="47">
        <v>1</v>
      </c>
      <c r="F39" s="61">
        <v>0</v>
      </c>
      <c r="G39" s="71"/>
      <c r="H39" s="72">
        <f t="shared" si="2"/>
        <v>0</v>
      </c>
      <c r="I39" s="73"/>
    </row>
    <row r="40" spans="1:9" ht="27.75" customHeight="1" x14ac:dyDescent="0.25">
      <c r="A40" s="74" t="s">
        <v>40</v>
      </c>
      <c r="B40" s="52" t="s">
        <v>25</v>
      </c>
      <c r="C40" s="75" t="s">
        <v>85</v>
      </c>
      <c r="D40" s="76" t="s">
        <v>2</v>
      </c>
      <c r="E40" s="77">
        <v>100.4</v>
      </c>
      <c r="F40" s="78"/>
      <c r="G40" s="71">
        <v>0</v>
      </c>
      <c r="H40" s="79"/>
      <c r="I40" s="73">
        <f>E40*G40</f>
        <v>0</v>
      </c>
    </row>
    <row r="41" spans="1:9" x14ac:dyDescent="0.25">
      <c r="A41" s="69" t="s">
        <v>41</v>
      </c>
      <c r="B41" s="1" t="s">
        <v>26</v>
      </c>
      <c r="C41" s="81" t="s">
        <v>86</v>
      </c>
      <c r="D41" s="7" t="s">
        <v>4</v>
      </c>
      <c r="E41" s="83">
        <v>16.100000000000001</v>
      </c>
      <c r="F41" s="48">
        <v>0</v>
      </c>
      <c r="G41" s="71"/>
      <c r="H41" s="72">
        <f t="shared" ref="H41:H45" si="3">E41*F41</f>
        <v>0</v>
      </c>
      <c r="I41" s="73"/>
    </row>
    <row r="42" spans="1:9" ht="35.25" customHeight="1" x14ac:dyDescent="0.25">
      <c r="A42" s="74" t="s">
        <v>42</v>
      </c>
      <c r="B42" s="52" t="s">
        <v>25</v>
      </c>
      <c r="C42" s="75" t="s">
        <v>88</v>
      </c>
      <c r="D42" s="76" t="s">
        <v>0</v>
      </c>
      <c r="E42" s="77">
        <v>3.36</v>
      </c>
      <c r="F42" s="78"/>
      <c r="G42" s="71">
        <v>0</v>
      </c>
      <c r="H42" s="79"/>
      <c r="I42" s="73">
        <f>E42*G42</f>
        <v>0</v>
      </c>
    </row>
    <row r="43" spans="1:9" x14ac:dyDescent="0.25">
      <c r="A43" s="69" t="s">
        <v>90</v>
      </c>
      <c r="B43" s="1" t="s">
        <v>26</v>
      </c>
      <c r="C43" s="81" t="s">
        <v>89</v>
      </c>
      <c r="D43" s="7" t="s">
        <v>0</v>
      </c>
      <c r="E43" s="189">
        <v>5.17</v>
      </c>
      <c r="F43" s="48">
        <v>0</v>
      </c>
      <c r="G43" s="71"/>
      <c r="H43" s="72">
        <f t="shared" si="3"/>
        <v>0</v>
      </c>
      <c r="I43" s="73"/>
    </row>
    <row r="44" spans="1:9" ht="29.25" customHeight="1" x14ac:dyDescent="0.25">
      <c r="A44" s="52" t="s">
        <v>44</v>
      </c>
      <c r="B44" s="52" t="s">
        <v>25</v>
      </c>
      <c r="C44" s="75" t="s">
        <v>92</v>
      </c>
      <c r="D44" s="76" t="s">
        <v>5</v>
      </c>
      <c r="E44" s="77">
        <v>64.599999999999994</v>
      </c>
      <c r="F44" s="78"/>
      <c r="G44" s="71">
        <v>0</v>
      </c>
      <c r="H44" s="79"/>
      <c r="I44" s="73">
        <f>E44*G44</f>
        <v>0</v>
      </c>
    </row>
    <row r="45" spans="1:9" ht="13.5" thickBot="1" x14ac:dyDescent="0.3">
      <c r="A45" s="69" t="s">
        <v>45</v>
      </c>
      <c r="B45" s="69" t="s">
        <v>26</v>
      </c>
      <c r="C45" s="81" t="s">
        <v>93</v>
      </c>
      <c r="D45" s="7" t="s">
        <v>2</v>
      </c>
      <c r="E45" s="233">
        <f>1.16*64.6</f>
        <v>74.935999999999993</v>
      </c>
      <c r="F45" s="129">
        <v>0</v>
      </c>
      <c r="G45" s="71"/>
      <c r="H45" s="72">
        <f t="shared" si="3"/>
        <v>0</v>
      </c>
      <c r="I45" s="130"/>
    </row>
    <row r="46" spans="1:9" ht="13.5" thickBot="1" x14ac:dyDescent="0.3">
      <c r="A46" s="120"/>
      <c r="B46" s="120"/>
      <c r="C46" s="137" t="s">
        <v>94</v>
      </c>
      <c r="D46" s="121"/>
      <c r="E46" s="121"/>
      <c r="F46" s="122"/>
      <c r="G46" s="123"/>
      <c r="H46" s="98">
        <f>SUM(H12:H45)</f>
        <v>0</v>
      </c>
      <c r="I46" s="125">
        <f>SUM(I10:I45)</f>
        <v>0</v>
      </c>
    </row>
    <row r="47" spans="1:9" ht="13.5" thickBot="1" x14ac:dyDescent="0.3">
      <c r="A47" s="93"/>
      <c r="B47" s="93"/>
      <c r="C47" s="131" t="s">
        <v>95</v>
      </c>
      <c r="D47" s="132"/>
      <c r="E47" s="132"/>
      <c r="F47" s="133"/>
      <c r="G47" s="134"/>
      <c r="H47" s="135"/>
      <c r="I47" s="136">
        <f>H46+I46</f>
        <v>0</v>
      </c>
    </row>
    <row r="48" spans="1:9" ht="13.5" thickBot="1" x14ac:dyDescent="0.3">
      <c r="A48" s="126"/>
      <c r="B48" s="126"/>
      <c r="C48" s="127"/>
      <c r="D48" s="115"/>
      <c r="E48" s="115"/>
      <c r="F48" s="116"/>
      <c r="G48" s="117"/>
      <c r="H48" s="118"/>
      <c r="I48" s="119"/>
    </row>
    <row r="49" spans="1:9" ht="13.5" thickBot="1" x14ac:dyDescent="0.3">
      <c r="A49" s="120"/>
      <c r="B49" s="182" t="s">
        <v>318</v>
      </c>
      <c r="C49" s="138" t="s">
        <v>96</v>
      </c>
      <c r="D49" s="121"/>
      <c r="E49" s="121"/>
      <c r="F49" s="122"/>
      <c r="G49" s="123"/>
      <c r="H49" s="124"/>
      <c r="I49" s="125"/>
    </row>
    <row r="50" spans="1:9" ht="45" customHeight="1" x14ac:dyDescent="0.25">
      <c r="A50" s="216" t="s">
        <v>357</v>
      </c>
      <c r="B50" s="216" t="s">
        <v>25</v>
      </c>
      <c r="C50" s="31" t="s">
        <v>421</v>
      </c>
      <c r="D50" s="217" t="s">
        <v>0</v>
      </c>
      <c r="E50" s="217">
        <v>57.2</v>
      </c>
      <c r="F50" s="218"/>
      <c r="G50" s="34">
        <v>0</v>
      </c>
      <c r="H50" s="209"/>
      <c r="I50" s="219">
        <f t="shared" ref="I50:I56" si="4">E50*G50</f>
        <v>0</v>
      </c>
    </row>
    <row r="51" spans="1:9" ht="45" customHeight="1" x14ac:dyDescent="0.25">
      <c r="A51" s="37" t="s">
        <v>6</v>
      </c>
      <c r="B51" s="37" t="s">
        <v>25</v>
      </c>
      <c r="C51" s="114" t="s">
        <v>422</v>
      </c>
      <c r="D51" s="115" t="s">
        <v>0</v>
      </c>
      <c r="E51" s="115">
        <v>29.6</v>
      </c>
      <c r="F51" s="116"/>
      <c r="G51" s="117">
        <v>0</v>
      </c>
      <c r="H51" s="118"/>
      <c r="I51" s="119">
        <f>E51*G51</f>
        <v>0</v>
      </c>
    </row>
    <row r="52" spans="1:9" x14ac:dyDescent="0.25">
      <c r="A52" s="52" t="s">
        <v>9</v>
      </c>
      <c r="B52" s="37" t="s">
        <v>25</v>
      </c>
      <c r="C52" s="75" t="s">
        <v>314</v>
      </c>
      <c r="D52" s="76" t="s">
        <v>0</v>
      </c>
      <c r="E52" s="170">
        <f>9.7</f>
        <v>9.6999999999999993</v>
      </c>
      <c r="F52" s="55"/>
      <c r="G52" s="71">
        <v>0</v>
      </c>
      <c r="H52" s="79"/>
      <c r="I52" s="73">
        <f t="shared" si="4"/>
        <v>0</v>
      </c>
    </row>
    <row r="53" spans="1:9" ht="25.5" x14ac:dyDescent="0.25">
      <c r="A53" s="52" t="s">
        <v>10</v>
      </c>
      <c r="B53" s="37" t="s">
        <v>25</v>
      </c>
      <c r="C53" s="75" t="s">
        <v>97</v>
      </c>
      <c r="D53" s="76" t="s">
        <v>2</v>
      </c>
      <c r="E53" s="76">
        <v>45.6</v>
      </c>
      <c r="F53" s="55"/>
      <c r="G53" s="71">
        <v>0</v>
      </c>
      <c r="H53" s="79"/>
      <c r="I53" s="73">
        <f t="shared" si="4"/>
        <v>0</v>
      </c>
    </row>
    <row r="54" spans="1:9" ht="20.25" hidden="1" customHeight="1" x14ac:dyDescent="0.25">
      <c r="A54" s="37"/>
      <c r="B54" s="37" t="s">
        <v>25</v>
      </c>
      <c r="C54" s="75" t="s">
        <v>98</v>
      </c>
      <c r="D54" s="76" t="s">
        <v>1</v>
      </c>
      <c r="E54" s="171">
        <v>0</v>
      </c>
      <c r="F54" s="55"/>
      <c r="G54" s="71">
        <v>0</v>
      </c>
      <c r="H54" s="79"/>
      <c r="I54" s="73">
        <f t="shared" si="4"/>
        <v>0</v>
      </c>
    </row>
    <row r="55" spans="1:9" ht="43.5" hidden="1" customHeight="1" x14ac:dyDescent="0.25">
      <c r="A55" s="52"/>
      <c r="B55" s="37" t="s">
        <v>25</v>
      </c>
      <c r="C55" s="75" t="s">
        <v>323</v>
      </c>
      <c r="D55" s="76" t="s">
        <v>1</v>
      </c>
      <c r="E55" s="76">
        <v>0</v>
      </c>
      <c r="F55" s="55"/>
      <c r="G55" s="71">
        <v>0</v>
      </c>
      <c r="H55" s="79"/>
      <c r="I55" s="73">
        <f t="shared" si="4"/>
        <v>0</v>
      </c>
    </row>
    <row r="56" spans="1:9" ht="25.5" x14ac:dyDescent="0.25">
      <c r="A56" s="52" t="s">
        <v>11</v>
      </c>
      <c r="B56" s="37" t="s">
        <v>25</v>
      </c>
      <c r="C56" s="75" t="s">
        <v>316</v>
      </c>
      <c r="D56" s="76" t="s">
        <v>0</v>
      </c>
      <c r="E56" s="76">
        <v>6.3</v>
      </c>
      <c r="F56" s="55"/>
      <c r="G56" s="71">
        <v>0</v>
      </c>
      <c r="H56" s="79"/>
      <c r="I56" s="73">
        <f t="shared" si="4"/>
        <v>0</v>
      </c>
    </row>
    <row r="57" spans="1:9" ht="25.5" customHeight="1" x14ac:dyDescent="0.25">
      <c r="A57" s="6" t="s">
        <v>28</v>
      </c>
      <c r="B57" s="6" t="s">
        <v>26</v>
      </c>
      <c r="C57" s="80" t="s">
        <v>315</v>
      </c>
      <c r="D57" s="8" t="s">
        <v>0</v>
      </c>
      <c r="E57" s="8">
        <f>1.1*E56</f>
        <v>6.9300000000000006</v>
      </c>
      <c r="F57" s="48">
        <v>0</v>
      </c>
      <c r="G57" s="56"/>
      <c r="H57" s="50">
        <f t="shared" ref="H57" si="5">E57*F57</f>
        <v>0</v>
      </c>
      <c r="I57" s="58"/>
    </row>
    <row r="58" spans="1:9" ht="25.5" customHeight="1" x14ac:dyDescent="0.25">
      <c r="A58" s="52" t="s">
        <v>12</v>
      </c>
      <c r="B58" s="37" t="s">
        <v>25</v>
      </c>
      <c r="C58" s="75" t="s">
        <v>317</v>
      </c>
      <c r="D58" s="86" t="s">
        <v>0</v>
      </c>
      <c r="E58" s="86">
        <f>(E51+E52)*30%</f>
        <v>11.79</v>
      </c>
      <c r="F58" s="55"/>
      <c r="G58" s="56">
        <v>0</v>
      </c>
      <c r="H58" s="57"/>
      <c r="I58" s="58">
        <f>E58*G58</f>
        <v>0</v>
      </c>
    </row>
    <row r="59" spans="1:9" ht="25.5" x14ac:dyDescent="0.25">
      <c r="A59" s="52" t="s">
        <v>29</v>
      </c>
      <c r="B59" s="37" t="s">
        <v>25</v>
      </c>
      <c r="C59" s="75" t="s">
        <v>104</v>
      </c>
      <c r="D59" s="86" t="s">
        <v>0</v>
      </c>
      <c r="E59" s="86">
        <v>2.8</v>
      </c>
      <c r="F59" s="55"/>
      <c r="G59" s="56">
        <v>0</v>
      </c>
      <c r="H59" s="57"/>
      <c r="I59" s="58">
        <f>E59*G59</f>
        <v>0</v>
      </c>
    </row>
    <row r="60" spans="1:9" x14ac:dyDescent="0.25">
      <c r="A60" s="1" t="s">
        <v>30</v>
      </c>
      <c r="B60" s="1" t="s">
        <v>26</v>
      </c>
      <c r="C60" s="81" t="s">
        <v>107</v>
      </c>
      <c r="D60" s="84" t="s">
        <v>5</v>
      </c>
      <c r="E60" s="84">
        <v>9</v>
      </c>
      <c r="F60" s="41">
        <v>0</v>
      </c>
      <c r="G60" s="42"/>
      <c r="H60" s="43">
        <f>E60*F60</f>
        <v>0</v>
      </c>
      <c r="I60" s="44"/>
    </row>
    <row r="61" spans="1:9" x14ac:dyDescent="0.25">
      <c r="A61" s="1" t="s">
        <v>71</v>
      </c>
      <c r="B61" s="1" t="s">
        <v>26</v>
      </c>
      <c r="C61" s="81" t="s">
        <v>112</v>
      </c>
      <c r="D61" s="84" t="s">
        <v>0</v>
      </c>
      <c r="E61" s="84">
        <v>0.21279999999999999</v>
      </c>
      <c r="F61" s="41">
        <v>0</v>
      </c>
      <c r="G61" s="42"/>
      <c r="H61" s="43">
        <f t="shared" ref="H61:H64" si="6">E61*F61</f>
        <v>0</v>
      </c>
      <c r="I61" s="44"/>
    </row>
    <row r="62" spans="1:9" x14ac:dyDescent="0.25">
      <c r="A62" s="1" t="s">
        <v>72</v>
      </c>
      <c r="B62" s="1" t="s">
        <v>26</v>
      </c>
      <c r="C62" s="81" t="s">
        <v>62</v>
      </c>
      <c r="D62" s="84" t="s">
        <v>5</v>
      </c>
      <c r="E62" s="84">
        <v>4</v>
      </c>
      <c r="F62" s="41">
        <v>0</v>
      </c>
      <c r="G62" s="42"/>
      <c r="H62" s="43">
        <f t="shared" si="6"/>
        <v>0</v>
      </c>
      <c r="I62" s="44"/>
    </row>
    <row r="63" spans="1:9" x14ac:dyDescent="0.25">
      <c r="A63" s="1" t="s">
        <v>254</v>
      </c>
      <c r="B63" s="1" t="s">
        <v>26</v>
      </c>
      <c r="C63" s="81" t="s">
        <v>311</v>
      </c>
      <c r="D63" s="84" t="s">
        <v>2</v>
      </c>
      <c r="E63" s="84">
        <v>15.58</v>
      </c>
      <c r="F63" s="41">
        <v>0</v>
      </c>
      <c r="G63" s="42"/>
      <c r="H63" s="43">
        <f t="shared" si="6"/>
        <v>0</v>
      </c>
      <c r="I63" s="44"/>
    </row>
    <row r="64" spans="1:9" x14ac:dyDescent="0.25">
      <c r="A64" s="1" t="s">
        <v>255</v>
      </c>
      <c r="B64" s="1" t="s">
        <v>26</v>
      </c>
      <c r="C64" s="81" t="s">
        <v>268</v>
      </c>
      <c r="D64" s="84" t="s">
        <v>4</v>
      </c>
      <c r="E64" s="84">
        <v>93.33</v>
      </c>
      <c r="F64" s="41">
        <v>0</v>
      </c>
      <c r="G64" s="42"/>
      <c r="H64" s="43">
        <f t="shared" si="6"/>
        <v>0</v>
      </c>
      <c r="I64" s="44"/>
    </row>
    <row r="65" spans="1:9" ht="51" customHeight="1" x14ac:dyDescent="0.25">
      <c r="A65" s="37" t="s">
        <v>31</v>
      </c>
      <c r="B65" s="37" t="s">
        <v>25</v>
      </c>
      <c r="C65" s="75" t="s">
        <v>108</v>
      </c>
      <c r="D65" s="38" t="s">
        <v>3</v>
      </c>
      <c r="E65" s="38">
        <v>17</v>
      </c>
      <c r="F65" s="168"/>
      <c r="G65" s="42">
        <v>0</v>
      </c>
      <c r="H65" s="91"/>
      <c r="I65" s="44">
        <f>E65*G65</f>
        <v>0</v>
      </c>
    </row>
    <row r="66" spans="1:9" x14ac:dyDescent="0.25">
      <c r="A66" s="1" t="s">
        <v>32</v>
      </c>
      <c r="B66" s="1" t="s">
        <v>26</v>
      </c>
      <c r="C66" s="81" t="s">
        <v>110</v>
      </c>
      <c r="D66" s="84" t="s">
        <v>5</v>
      </c>
      <c r="E66" s="46">
        <v>4</v>
      </c>
      <c r="F66" s="61">
        <v>0</v>
      </c>
      <c r="G66" s="49"/>
      <c r="H66" s="50">
        <f>E66*F66</f>
        <v>0</v>
      </c>
      <c r="I66" s="51"/>
    </row>
    <row r="67" spans="1:9" x14ac:dyDescent="0.25">
      <c r="A67" s="1" t="s">
        <v>33</v>
      </c>
      <c r="B67" s="6" t="s">
        <v>26</v>
      </c>
      <c r="C67" s="81" t="s">
        <v>111</v>
      </c>
      <c r="D67" s="46" t="s">
        <v>2</v>
      </c>
      <c r="E67" s="46">
        <v>1.4650000000000001</v>
      </c>
      <c r="F67" s="61">
        <v>0</v>
      </c>
      <c r="G67" s="56"/>
      <c r="H67" s="50">
        <f t="shared" ref="H67" si="7">E67*F67</f>
        <v>0</v>
      </c>
      <c r="I67" s="44"/>
    </row>
    <row r="68" spans="1:9" s="65" customFormat="1" x14ac:dyDescent="0.25">
      <c r="A68" s="1" t="s">
        <v>76</v>
      </c>
      <c r="B68" s="6" t="s">
        <v>26</v>
      </c>
      <c r="C68" s="81" t="s">
        <v>113</v>
      </c>
      <c r="D68" s="46" t="s">
        <v>5</v>
      </c>
      <c r="E68" s="46">
        <v>4</v>
      </c>
      <c r="F68" s="61">
        <v>0</v>
      </c>
      <c r="G68" s="49"/>
      <c r="H68" s="50">
        <f>E68*F68</f>
        <v>0</v>
      </c>
      <c r="I68" s="51"/>
    </row>
    <row r="69" spans="1:9" ht="38.25" x14ac:dyDescent="0.25">
      <c r="A69" s="1" t="s">
        <v>193</v>
      </c>
      <c r="B69" s="6" t="s">
        <v>26</v>
      </c>
      <c r="C69" s="80" t="s">
        <v>117</v>
      </c>
      <c r="D69" s="46" t="s">
        <v>3</v>
      </c>
      <c r="E69" s="46">
        <v>17</v>
      </c>
      <c r="F69" s="61">
        <v>0</v>
      </c>
      <c r="G69" s="49"/>
      <c r="H69" s="50">
        <f>E69*F69</f>
        <v>0</v>
      </c>
      <c r="I69" s="44"/>
    </row>
    <row r="70" spans="1:9" ht="25.5" x14ac:dyDescent="0.25">
      <c r="A70" s="1" t="s">
        <v>194</v>
      </c>
      <c r="B70" s="6" t="s">
        <v>26</v>
      </c>
      <c r="C70" s="9" t="s">
        <v>114</v>
      </c>
      <c r="D70" s="46" t="s">
        <v>5</v>
      </c>
      <c r="E70" s="46">
        <v>2</v>
      </c>
      <c r="F70" s="61">
        <v>0</v>
      </c>
      <c r="G70" s="49"/>
      <c r="H70" s="50">
        <f>E70*F70</f>
        <v>0</v>
      </c>
      <c r="I70" s="51"/>
    </row>
    <row r="71" spans="1:9" x14ac:dyDescent="0.25">
      <c r="A71" s="1" t="s">
        <v>195</v>
      </c>
      <c r="B71" s="6" t="s">
        <v>26</v>
      </c>
      <c r="C71" s="9" t="s">
        <v>115</v>
      </c>
      <c r="D71" s="46" t="s">
        <v>4</v>
      </c>
      <c r="E71" s="46">
        <v>1.44</v>
      </c>
      <c r="F71" s="61">
        <v>0</v>
      </c>
      <c r="G71" s="49"/>
      <c r="H71" s="50">
        <f>E71*F71</f>
        <v>0</v>
      </c>
      <c r="I71" s="51"/>
    </row>
    <row r="72" spans="1:9" x14ac:dyDescent="0.25">
      <c r="A72" s="1" t="s">
        <v>196</v>
      </c>
      <c r="B72" s="6" t="s">
        <v>26</v>
      </c>
      <c r="C72" s="9" t="s">
        <v>116</v>
      </c>
      <c r="D72" s="46" t="s">
        <v>4</v>
      </c>
      <c r="E72" s="46">
        <v>2</v>
      </c>
      <c r="F72" s="61">
        <v>0</v>
      </c>
      <c r="G72" s="49"/>
      <c r="H72" s="50">
        <f>E72*F72</f>
        <v>0</v>
      </c>
      <c r="I72" s="51"/>
    </row>
    <row r="73" spans="1:9" ht="56.25" customHeight="1" x14ac:dyDescent="0.25">
      <c r="A73" s="37" t="s">
        <v>34</v>
      </c>
      <c r="B73" s="37" t="s">
        <v>25</v>
      </c>
      <c r="C73" s="63" t="s">
        <v>329</v>
      </c>
      <c r="D73" s="54" t="s">
        <v>3</v>
      </c>
      <c r="E73" s="54">
        <v>2.1</v>
      </c>
      <c r="F73" s="67"/>
      <c r="G73" s="56">
        <v>0</v>
      </c>
      <c r="H73" s="57"/>
      <c r="I73" s="58">
        <f>E73*G73</f>
        <v>0</v>
      </c>
    </row>
    <row r="74" spans="1:9" x14ac:dyDescent="0.25">
      <c r="A74" s="1" t="s">
        <v>35</v>
      </c>
      <c r="B74" s="1" t="s">
        <v>26</v>
      </c>
      <c r="C74" s="9" t="s">
        <v>330</v>
      </c>
      <c r="D74" s="46" t="s">
        <v>3</v>
      </c>
      <c r="E74" s="46">
        <v>2.1</v>
      </c>
      <c r="F74" s="61">
        <v>0</v>
      </c>
      <c r="G74" s="49"/>
      <c r="H74" s="50">
        <f>E74*F74</f>
        <v>0</v>
      </c>
      <c r="I74" s="51"/>
    </row>
    <row r="75" spans="1:9" ht="25.5" x14ac:dyDescent="0.25">
      <c r="A75" s="52" t="s">
        <v>37</v>
      </c>
      <c r="B75" s="54" t="s">
        <v>25</v>
      </c>
      <c r="C75" s="85" t="s">
        <v>43</v>
      </c>
      <c r="D75" s="86" t="s">
        <v>5</v>
      </c>
      <c r="E75" s="86">
        <v>3</v>
      </c>
      <c r="F75" s="55"/>
      <c r="G75" s="56">
        <v>0</v>
      </c>
      <c r="H75" s="57"/>
      <c r="I75" s="58">
        <f>E75*G75</f>
        <v>0</v>
      </c>
    </row>
    <row r="76" spans="1:9" ht="25.5" x14ac:dyDescent="0.25">
      <c r="A76" s="52" t="s">
        <v>40</v>
      </c>
      <c r="B76" s="54" t="s">
        <v>25</v>
      </c>
      <c r="C76" s="87" t="s">
        <v>279</v>
      </c>
      <c r="D76" s="38" t="s">
        <v>3</v>
      </c>
      <c r="E76" s="38">
        <v>7.1</v>
      </c>
      <c r="F76" s="168"/>
      <c r="G76" s="42">
        <v>0</v>
      </c>
      <c r="H76" s="43"/>
      <c r="I76" s="58">
        <f>E76*G76</f>
        <v>0</v>
      </c>
    </row>
    <row r="77" spans="1:9" x14ac:dyDescent="0.25">
      <c r="A77" s="6" t="s">
        <v>41</v>
      </c>
      <c r="B77" s="6" t="s">
        <v>26</v>
      </c>
      <c r="C77" s="89" t="s">
        <v>333</v>
      </c>
      <c r="D77" s="46" t="s">
        <v>3</v>
      </c>
      <c r="E77" s="46">
        <v>7.1</v>
      </c>
      <c r="F77" s="61">
        <v>0</v>
      </c>
      <c r="G77" s="49">
        <v>0</v>
      </c>
      <c r="H77" s="50">
        <f>E77*F77</f>
        <v>0</v>
      </c>
      <c r="I77" s="90"/>
    </row>
    <row r="78" spans="1:9" ht="25.5" x14ac:dyDescent="0.25">
      <c r="A78" s="52" t="s">
        <v>42</v>
      </c>
      <c r="B78" s="54" t="s">
        <v>25</v>
      </c>
      <c r="C78" s="87" t="s">
        <v>118</v>
      </c>
      <c r="D78" s="38" t="s">
        <v>3</v>
      </c>
      <c r="E78" s="38">
        <v>3.3</v>
      </c>
      <c r="F78" s="168"/>
      <c r="G78" s="42">
        <v>0</v>
      </c>
      <c r="H78" s="43"/>
      <c r="I78" s="58">
        <f>E78*G78</f>
        <v>0</v>
      </c>
    </row>
    <row r="79" spans="1:9" x14ac:dyDescent="0.25">
      <c r="A79" s="6" t="s">
        <v>90</v>
      </c>
      <c r="B79" s="6" t="s">
        <v>26</v>
      </c>
      <c r="C79" s="89" t="s">
        <v>332</v>
      </c>
      <c r="D79" s="46" t="s">
        <v>3</v>
      </c>
      <c r="E79" s="46">
        <v>3.3</v>
      </c>
      <c r="F79" s="61">
        <v>0</v>
      </c>
      <c r="G79" s="49">
        <v>0</v>
      </c>
      <c r="H79" s="50">
        <f>E79*F79</f>
        <v>0</v>
      </c>
      <c r="I79" s="90"/>
    </row>
    <row r="80" spans="1:9" ht="38.25" x14ac:dyDescent="0.25">
      <c r="A80" s="52" t="s">
        <v>44</v>
      </c>
      <c r="B80" s="54" t="s">
        <v>25</v>
      </c>
      <c r="C80" s="87" t="s">
        <v>292</v>
      </c>
      <c r="D80" s="54" t="s">
        <v>5</v>
      </c>
      <c r="E80" s="54">
        <v>1</v>
      </c>
      <c r="F80" s="67"/>
      <c r="G80" s="56">
        <v>0</v>
      </c>
      <c r="H80" s="57"/>
      <c r="I80" s="44">
        <f>E80*G80</f>
        <v>0</v>
      </c>
    </row>
    <row r="81" spans="1:9" x14ac:dyDescent="0.25">
      <c r="A81" s="6" t="s">
        <v>45</v>
      </c>
      <c r="B81" s="6" t="s">
        <v>26</v>
      </c>
      <c r="C81" s="89" t="s">
        <v>293</v>
      </c>
      <c r="D81" s="46" t="s">
        <v>5</v>
      </c>
      <c r="E81" s="46">
        <v>1</v>
      </c>
      <c r="F81" s="61">
        <v>0</v>
      </c>
      <c r="G81" s="49"/>
      <c r="H81" s="50">
        <f>E81*F81</f>
        <v>0</v>
      </c>
      <c r="I81" s="44"/>
    </row>
    <row r="82" spans="1:9" ht="38.25" x14ac:dyDescent="0.25">
      <c r="A82" s="52" t="s">
        <v>46</v>
      </c>
      <c r="B82" s="54" t="s">
        <v>25</v>
      </c>
      <c r="C82" s="87" t="s">
        <v>120</v>
      </c>
      <c r="D82" s="54" t="s">
        <v>5</v>
      </c>
      <c r="E82" s="54">
        <v>1</v>
      </c>
      <c r="F82" s="67"/>
      <c r="G82" s="56">
        <v>0</v>
      </c>
      <c r="H82" s="57"/>
      <c r="I82" s="44">
        <f>E82*G82</f>
        <v>0</v>
      </c>
    </row>
    <row r="83" spans="1:9" x14ac:dyDescent="0.25">
      <c r="A83" s="6" t="s">
        <v>359</v>
      </c>
      <c r="B83" s="6" t="s">
        <v>26</v>
      </c>
      <c r="C83" s="89" t="s">
        <v>121</v>
      </c>
      <c r="D83" s="46" t="s">
        <v>5</v>
      </c>
      <c r="E83" s="46">
        <v>1</v>
      </c>
      <c r="F83" s="61">
        <v>0</v>
      </c>
      <c r="G83" s="49"/>
      <c r="H83" s="50">
        <f>E83*F83</f>
        <v>0</v>
      </c>
      <c r="I83" s="44"/>
    </row>
    <row r="84" spans="1:9" x14ac:dyDescent="0.25">
      <c r="A84" s="52" t="s">
        <v>47</v>
      </c>
      <c r="B84" s="37" t="s">
        <v>25</v>
      </c>
      <c r="C84" s="63" t="s">
        <v>374</v>
      </c>
      <c r="D84" s="54" t="s">
        <v>0</v>
      </c>
      <c r="E84" s="54">
        <v>0.6</v>
      </c>
      <c r="F84" s="67"/>
      <c r="G84" s="56">
        <v>0</v>
      </c>
      <c r="H84" s="57"/>
      <c r="I84" s="58">
        <f>E84*G84</f>
        <v>0</v>
      </c>
    </row>
    <row r="85" spans="1:9" x14ac:dyDescent="0.25">
      <c r="A85" s="6" t="s">
        <v>360</v>
      </c>
      <c r="B85" s="6" t="s">
        <v>26</v>
      </c>
      <c r="C85" s="9" t="s">
        <v>375</v>
      </c>
      <c r="D85" s="46" t="s">
        <v>0</v>
      </c>
      <c r="E85" s="46">
        <f>1.24*E84</f>
        <v>0.74399999999999999</v>
      </c>
      <c r="F85" s="61">
        <v>0</v>
      </c>
      <c r="G85" s="49"/>
      <c r="H85" s="50">
        <f>E85*F85</f>
        <v>0</v>
      </c>
      <c r="I85" s="51"/>
    </row>
    <row r="86" spans="1:9" ht="25.5" x14ac:dyDescent="0.25">
      <c r="A86" s="52" t="s">
        <v>48</v>
      </c>
      <c r="B86" s="54" t="s">
        <v>25</v>
      </c>
      <c r="C86" s="63" t="s">
        <v>284</v>
      </c>
      <c r="D86" s="54" t="s">
        <v>0</v>
      </c>
      <c r="E86" s="54">
        <v>1.042</v>
      </c>
      <c r="F86" s="67"/>
      <c r="G86" s="56">
        <v>0</v>
      </c>
      <c r="H86" s="57"/>
      <c r="I86" s="58">
        <f>E86*G86</f>
        <v>0</v>
      </c>
    </row>
    <row r="87" spans="1:9" x14ac:dyDescent="0.25">
      <c r="A87" s="6" t="s">
        <v>361</v>
      </c>
      <c r="B87" s="6" t="s">
        <v>26</v>
      </c>
      <c r="C87" s="9" t="s">
        <v>285</v>
      </c>
      <c r="D87" s="46" t="s">
        <v>5</v>
      </c>
      <c r="E87" s="46">
        <v>9</v>
      </c>
      <c r="F87" s="61">
        <v>0</v>
      </c>
      <c r="G87" s="49"/>
      <c r="H87" s="50">
        <f>E87*F87</f>
        <v>0</v>
      </c>
      <c r="I87" s="51"/>
    </row>
    <row r="88" spans="1:9" ht="25.5" x14ac:dyDescent="0.25">
      <c r="A88" s="6" t="s">
        <v>423</v>
      </c>
      <c r="B88" s="6" t="s">
        <v>26</v>
      </c>
      <c r="C88" s="9" t="s">
        <v>286</v>
      </c>
      <c r="D88" s="46" t="s">
        <v>5</v>
      </c>
      <c r="E88" s="46">
        <v>1</v>
      </c>
      <c r="F88" s="61">
        <v>0</v>
      </c>
      <c r="G88" s="49"/>
      <c r="H88" s="50">
        <f t="shared" ref="H88:H93" si="8">E88*F88</f>
        <v>0</v>
      </c>
      <c r="I88" s="51"/>
    </row>
    <row r="89" spans="1:9" x14ac:dyDescent="0.25">
      <c r="A89" s="6" t="s">
        <v>424</v>
      </c>
      <c r="B89" s="6" t="s">
        <v>26</v>
      </c>
      <c r="C89" s="9" t="s">
        <v>289</v>
      </c>
      <c r="D89" s="46" t="s">
        <v>5</v>
      </c>
      <c r="E89" s="46">
        <v>1</v>
      </c>
      <c r="F89" s="61">
        <v>0</v>
      </c>
      <c r="G89" s="49"/>
      <c r="H89" s="50">
        <f t="shared" si="8"/>
        <v>0</v>
      </c>
      <c r="I89" s="51"/>
    </row>
    <row r="90" spans="1:9" x14ac:dyDescent="0.25">
      <c r="A90" s="6" t="s">
        <v>425</v>
      </c>
      <c r="B90" s="6" t="s">
        <v>26</v>
      </c>
      <c r="C90" s="9" t="s">
        <v>331</v>
      </c>
      <c r="D90" s="46" t="s">
        <v>5</v>
      </c>
      <c r="E90" s="46">
        <v>1</v>
      </c>
      <c r="F90" s="61">
        <v>0</v>
      </c>
      <c r="G90" s="49"/>
      <c r="H90" s="50">
        <f t="shared" si="8"/>
        <v>0</v>
      </c>
      <c r="I90" s="51"/>
    </row>
    <row r="91" spans="1:9" x14ac:dyDescent="0.25">
      <c r="A91" s="6" t="s">
        <v>426</v>
      </c>
      <c r="B91" s="6" t="s">
        <v>26</v>
      </c>
      <c r="C91" s="9" t="s">
        <v>291</v>
      </c>
      <c r="D91" s="46" t="s">
        <v>5</v>
      </c>
      <c r="E91" s="46">
        <v>1</v>
      </c>
      <c r="F91" s="61">
        <v>0</v>
      </c>
      <c r="G91" s="49"/>
      <c r="H91" s="50">
        <f t="shared" si="8"/>
        <v>0</v>
      </c>
      <c r="I91" s="51"/>
    </row>
    <row r="92" spans="1:9" x14ac:dyDescent="0.25">
      <c r="A92" s="6" t="s">
        <v>427</v>
      </c>
      <c r="B92" s="6" t="s">
        <v>26</v>
      </c>
      <c r="C92" s="9" t="s">
        <v>287</v>
      </c>
      <c r="D92" s="46" t="s">
        <v>5</v>
      </c>
      <c r="E92" s="46">
        <v>1</v>
      </c>
      <c r="F92" s="61">
        <v>0</v>
      </c>
      <c r="G92" s="49"/>
      <c r="H92" s="50">
        <f t="shared" si="8"/>
        <v>0</v>
      </c>
      <c r="I92" s="51"/>
    </row>
    <row r="93" spans="1:9" x14ac:dyDescent="0.25">
      <c r="A93" s="6" t="s">
        <v>428</v>
      </c>
      <c r="B93" s="6" t="s">
        <v>26</v>
      </c>
      <c r="C93" s="9" t="s">
        <v>288</v>
      </c>
      <c r="D93" s="46" t="s">
        <v>5</v>
      </c>
      <c r="E93" s="46">
        <v>1</v>
      </c>
      <c r="F93" s="61">
        <v>0</v>
      </c>
      <c r="G93" s="49"/>
      <c r="H93" s="50">
        <f t="shared" si="8"/>
        <v>0</v>
      </c>
      <c r="I93" s="51"/>
    </row>
    <row r="94" spans="1:9" ht="21" customHeight="1" x14ac:dyDescent="0.25">
      <c r="A94" s="52" t="s">
        <v>49</v>
      </c>
      <c r="B94" s="54" t="s">
        <v>25</v>
      </c>
      <c r="C94" s="87" t="s">
        <v>122</v>
      </c>
      <c r="D94" s="38" t="s">
        <v>123</v>
      </c>
      <c r="E94" s="38">
        <v>2.4</v>
      </c>
      <c r="F94" s="168"/>
      <c r="G94" s="42">
        <v>0</v>
      </c>
      <c r="H94" s="91"/>
      <c r="I94" s="44">
        <f>E94*G94</f>
        <v>0</v>
      </c>
    </row>
    <row r="95" spans="1:9" ht="25.5" x14ac:dyDescent="0.25">
      <c r="A95" s="6" t="s">
        <v>362</v>
      </c>
      <c r="B95" s="6" t="s">
        <v>26</v>
      </c>
      <c r="C95" s="89" t="s">
        <v>124</v>
      </c>
      <c r="D95" s="46" t="s">
        <v>0</v>
      </c>
      <c r="E95" s="46">
        <v>14.93</v>
      </c>
      <c r="F95" s="61">
        <v>0</v>
      </c>
      <c r="G95" s="49"/>
      <c r="H95" s="50">
        <f>E95*F95</f>
        <v>0</v>
      </c>
      <c r="I95" s="90"/>
    </row>
    <row r="96" spans="1:9" x14ac:dyDescent="0.25">
      <c r="A96" s="52" t="s">
        <v>99</v>
      </c>
      <c r="B96" s="38" t="s">
        <v>25</v>
      </c>
      <c r="C96" s="10" t="s">
        <v>98</v>
      </c>
      <c r="D96" s="54" t="s">
        <v>1</v>
      </c>
      <c r="E96" s="54">
        <v>124.48</v>
      </c>
      <c r="F96" s="67"/>
      <c r="G96" s="56">
        <v>0</v>
      </c>
      <c r="H96" s="57"/>
      <c r="I96" s="44">
        <f>E96*G96</f>
        <v>0</v>
      </c>
    </row>
    <row r="97" spans="1:9" x14ac:dyDescent="0.25">
      <c r="A97" s="52" t="s">
        <v>100</v>
      </c>
      <c r="B97" s="38" t="s">
        <v>25</v>
      </c>
      <c r="C97" s="85" t="s">
        <v>125</v>
      </c>
      <c r="D97" s="54" t="s">
        <v>1</v>
      </c>
      <c r="E97" s="54">
        <v>124.48</v>
      </c>
      <c r="F97" s="67"/>
      <c r="G97" s="56">
        <v>0</v>
      </c>
      <c r="H97" s="57"/>
      <c r="I97" s="58">
        <f>E97*G97</f>
        <v>0</v>
      </c>
    </row>
    <row r="98" spans="1:9" ht="26.25" thickBot="1" x14ac:dyDescent="0.3">
      <c r="A98" s="52" t="s">
        <v>101</v>
      </c>
      <c r="B98" s="38" t="s">
        <v>25</v>
      </c>
      <c r="C98" s="10" t="s">
        <v>126</v>
      </c>
      <c r="D98" s="54" t="s">
        <v>0</v>
      </c>
      <c r="E98" s="54">
        <v>77.8</v>
      </c>
      <c r="F98" s="67"/>
      <c r="G98" s="56">
        <v>0</v>
      </c>
      <c r="H98" s="57"/>
      <c r="I98" s="44">
        <f>E98*G98</f>
        <v>0</v>
      </c>
    </row>
    <row r="99" spans="1:9" ht="13.5" thickBot="1" x14ac:dyDescent="0.3">
      <c r="A99" s="149"/>
      <c r="B99" s="150"/>
      <c r="C99" s="137" t="s">
        <v>130</v>
      </c>
      <c r="D99" s="27"/>
      <c r="E99" s="27"/>
      <c r="F99" s="98"/>
      <c r="G99" s="97"/>
      <c r="H99" s="98">
        <f>SUM(H57:H98)</f>
        <v>0</v>
      </c>
      <c r="I99" s="97">
        <f>SUM(I50:I98)</f>
        <v>0</v>
      </c>
    </row>
    <row r="100" spans="1:9" ht="13.5" thickBot="1" x14ac:dyDescent="0.3">
      <c r="A100" s="96"/>
      <c r="B100" s="152"/>
      <c r="C100" s="137" t="s">
        <v>131</v>
      </c>
      <c r="D100" s="27"/>
      <c r="E100" s="27"/>
      <c r="F100" s="98"/>
      <c r="G100" s="97"/>
      <c r="H100" s="98"/>
      <c r="I100" s="97">
        <f>H99+I99</f>
        <v>0</v>
      </c>
    </row>
    <row r="101" spans="1:9" ht="13.5" thickBot="1" x14ac:dyDescent="0.3">
      <c r="A101" s="147"/>
      <c r="B101" s="153"/>
      <c r="C101" s="139"/>
      <c r="D101" s="165"/>
      <c r="E101" s="165"/>
      <c r="F101" s="173"/>
      <c r="G101" s="174"/>
      <c r="H101" s="173"/>
      <c r="I101" s="174"/>
    </row>
    <row r="102" spans="1:9" ht="13.5" thickBot="1" x14ac:dyDescent="0.3">
      <c r="A102" s="149"/>
      <c r="B102" s="152" t="s">
        <v>319</v>
      </c>
      <c r="C102" s="138" t="s">
        <v>129</v>
      </c>
      <c r="D102" s="166"/>
      <c r="E102" s="166"/>
      <c r="F102" s="124"/>
      <c r="G102" s="151"/>
      <c r="H102" s="124"/>
      <c r="I102" s="151"/>
    </row>
    <row r="103" spans="1:9" ht="39" customHeight="1" thickBot="1" x14ac:dyDescent="0.3">
      <c r="A103" s="156" t="s">
        <v>357</v>
      </c>
      <c r="B103" s="25" t="s">
        <v>25</v>
      </c>
      <c r="C103" s="176" t="s">
        <v>132</v>
      </c>
      <c r="D103" s="23" t="s">
        <v>133</v>
      </c>
      <c r="E103" s="23">
        <v>2</v>
      </c>
      <c r="F103" s="118"/>
      <c r="G103" s="187">
        <v>0</v>
      </c>
      <c r="H103" s="118"/>
      <c r="I103" s="187">
        <f>E103*G103</f>
        <v>0</v>
      </c>
    </row>
    <row r="104" spans="1:9" ht="13.5" thickBot="1" x14ac:dyDescent="0.3">
      <c r="A104" s="120"/>
      <c r="B104" s="159"/>
      <c r="C104" s="181" t="s">
        <v>131</v>
      </c>
      <c r="D104" s="27"/>
      <c r="E104" s="27"/>
      <c r="F104" s="98"/>
      <c r="G104" s="97"/>
      <c r="H104" s="98"/>
      <c r="I104" s="97">
        <f>I103</f>
        <v>0</v>
      </c>
    </row>
    <row r="105" spans="1:9" ht="13.5" thickBot="1" x14ac:dyDescent="0.3">
      <c r="A105" s="69"/>
      <c r="B105" s="221"/>
      <c r="C105" s="161"/>
      <c r="D105" s="141"/>
      <c r="E105" s="141"/>
      <c r="F105" s="72"/>
      <c r="G105" s="143"/>
      <c r="H105" s="72"/>
      <c r="I105" s="143"/>
    </row>
    <row r="106" spans="1:9" ht="13.5" thickBot="1" x14ac:dyDescent="0.3">
      <c r="A106" s="182"/>
      <c r="B106" s="183" t="s">
        <v>320</v>
      </c>
      <c r="C106" s="163" t="s">
        <v>134</v>
      </c>
      <c r="D106" s="27"/>
      <c r="E106" s="27"/>
      <c r="F106" s="98"/>
      <c r="G106" s="97"/>
      <c r="H106" s="98"/>
      <c r="I106" s="97"/>
    </row>
    <row r="107" spans="1:9" x14ac:dyDescent="0.25">
      <c r="A107" s="216" t="s">
        <v>357</v>
      </c>
      <c r="B107" s="216" t="s">
        <v>25</v>
      </c>
      <c r="C107" s="223" t="s">
        <v>336</v>
      </c>
      <c r="D107" s="30" t="s">
        <v>0</v>
      </c>
      <c r="E107" s="30">
        <v>0.16</v>
      </c>
      <c r="F107" s="209"/>
      <c r="G107" s="36">
        <v>0</v>
      </c>
      <c r="H107" s="209"/>
      <c r="I107" s="36">
        <f>E107*G107</f>
        <v>0</v>
      </c>
    </row>
    <row r="108" spans="1:9" x14ac:dyDescent="0.25">
      <c r="A108" s="37" t="s">
        <v>6</v>
      </c>
      <c r="B108" s="220" t="s">
        <v>25</v>
      </c>
      <c r="C108" s="226" t="s">
        <v>335</v>
      </c>
      <c r="D108" s="38" t="s">
        <v>3</v>
      </c>
      <c r="E108" s="38">
        <v>1</v>
      </c>
      <c r="F108" s="91"/>
      <c r="G108" s="44">
        <v>0</v>
      </c>
      <c r="H108" s="91"/>
      <c r="I108" s="44">
        <f>E108*G108</f>
        <v>0</v>
      </c>
    </row>
    <row r="109" spans="1:9" x14ac:dyDescent="0.25">
      <c r="A109" s="37" t="s">
        <v>9</v>
      </c>
      <c r="B109" s="220" t="s">
        <v>25</v>
      </c>
      <c r="C109" s="225" t="s">
        <v>337</v>
      </c>
      <c r="D109" s="38" t="s">
        <v>5</v>
      </c>
      <c r="E109" s="38">
        <v>1</v>
      </c>
      <c r="F109" s="91"/>
      <c r="G109" s="44">
        <v>0</v>
      </c>
      <c r="H109" s="91"/>
      <c r="I109" s="44">
        <f>E109*G109</f>
        <v>0</v>
      </c>
    </row>
    <row r="110" spans="1:9" x14ac:dyDescent="0.25">
      <c r="A110" s="37" t="s">
        <v>10</v>
      </c>
      <c r="B110" s="220" t="s">
        <v>25</v>
      </c>
      <c r="C110" s="225" t="s">
        <v>345</v>
      </c>
      <c r="D110" s="38" t="s">
        <v>5</v>
      </c>
      <c r="E110" s="38">
        <v>1</v>
      </c>
      <c r="F110" s="91"/>
      <c r="G110" s="44">
        <v>0</v>
      </c>
      <c r="H110" s="91"/>
      <c r="I110" s="44">
        <f>E110*G110</f>
        <v>0</v>
      </c>
    </row>
    <row r="111" spans="1:9" x14ac:dyDescent="0.25">
      <c r="A111" s="37" t="s">
        <v>11</v>
      </c>
      <c r="B111" s="220" t="s">
        <v>25</v>
      </c>
      <c r="C111" s="225" t="s">
        <v>334</v>
      </c>
      <c r="D111" s="38" t="s">
        <v>3</v>
      </c>
      <c r="E111" s="38">
        <v>5</v>
      </c>
      <c r="F111" s="91"/>
      <c r="G111" s="44">
        <v>0</v>
      </c>
      <c r="H111" s="91"/>
      <c r="I111" s="58">
        <f>E111*G111</f>
        <v>0</v>
      </c>
    </row>
    <row r="112" spans="1:9" x14ac:dyDescent="0.25">
      <c r="A112" s="126" t="s">
        <v>28</v>
      </c>
      <c r="B112" s="224" t="s">
        <v>26</v>
      </c>
      <c r="C112" s="180" t="s">
        <v>338</v>
      </c>
      <c r="D112" s="165" t="s">
        <v>3</v>
      </c>
      <c r="E112" s="165">
        <v>6</v>
      </c>
      <c r="F112" s="173">
        <v>0</v>
      </c>
      <c r="G112" s="174"/>
      <c r="H112" s="50">
        <v>0</v>
      </c>
      <c r="I112" s="90"/>
    </row>
    <row r="113" spans="1:9" x14ac:dyDescent="0.25">
      <c r="A113" s="69" t="s">
        <v>64</v>
      </c>
      <c r="B113" s="224" t="s">
        <v>26</v>
      </c>
      <c r="C113" s="161" t="s">
        <v>339</v>
      </c>
      <c r="D113" s="141" t="s">
        <v>5</v>
      </c>
      <c r="E113" s="141">
        <v>5</v>
      </c>
      <c r="F113" s="72">
        <v>0</v>
      </c>
      <c r="G113" s="143"/>
      <c r="H113" s="173">
        <v>0</v>
      </c>
      <c r="I113" s="143"/>
    </row>
    <row r="114" spans="1:9" x14ac:dyDescent="0.25">
      <c r="A114" s="74" t="s">
        <v>12</v>
      </c>
      <c r="B114" s="220" t="s">
        <v>25</v>
      </c>
      <c r="C114" s="162" t="s">
        <v>340</v>
      </c>
      <c r="D114" s="167" t="s">
        <v>3</v>
      </c>
      <c r="E114" s="167">
        <v>14</v>
      </c>
      <c r="F114" s="79"/>
      <c r="G114" s="130">
        <v>0</v>
      </c>
      <c r="H114" s="79"/>
      <c r="I114" s="130">
        <f>E114*G114</f>
        <v>0</v>
      </c>
    </row>
    <row r="115" spans="1:9" x14ac:dyDescent="0.25">
      <c r="A115" s="69" t="s">
        <v>354</v>
      </c>
      <c r="B115" s="224" t="s">
        <v>26</v>
      </c>
      <c r="C115" s="161" t="s">
        <v>341</v>
      </c>
      <c r="D115" s="141" t="s">
        <v>5</v>
      </c>
      <c r="E115" s="141">
        <v>2</v>
      </c>
      <c r="F115" s="72">
        <v>0</v>
      </c>
      <c r="G115" s="143"/>
      <c r="H115" s="72">
        <f>E115*F115</f>
        <v>0</v>
      </c>
      <c r="I115" s="143"/>
    </row>
    <row r="116" spans="1:9" ht="25.5" x14ac:dyDescent="0.25">
      <c r="A116" s="69" t="s">
        <v>355</v>
      </c>
      <c r="B116" s="224" t="s">
        <v>26</v>
      </c>
      <c r="C116" s="161" t="s">
        <v>342</v>
      </c>
      <c r="D116" s="141" t="s">
        <v>5</v>
      </c>
      <c r="E116" s="141">
        <v>2</v>
      </c>
      <c r="F116" s="72">
        <v>0</v>
      </c>
      <c r="G116" s="143"/>
      <c r="H116" s="72">
        <f>E116*F116</f>
        <v>0</v>
      </c>
      <c r="I116" s="143"/>
    </row>
    <row r="117" spans="1:9" x14ac:dyDescent="0.25">
      <c r="A117" s="69" t="s">
        <v>356</v>
      </c>
      <c r="B117" s="224" t="s">
        <v>26</v>
      </c>
      <c r="C117" s="161" t="s">
        <v>343</v>
      </c>
      <c r="D117" s="141" t="s">
        <v>5</v>
      </c>
      <c r="E117" s="141">
        <v>1</v>
      </c>
      <c r="F117" s="72">
        <v>0</v>
      </c>
      <c r="G117" s="143"/>
      <c r="H117" s="72">
        <f>E117*F117</f>
        <v>0</v>
      </c>
      <c r="I117" s="143"/>
    </row>
    <row r="118" spans="1:9" x14ac:dyDescent="0.25">
      <c r="A118" s="74" t="s">
        <v>29</v>
      </c>
      <c r="B118" s="220" t="s">
        <v>25</v>
      </c>
      <c r="C118" s="162" t="s">
        <v>346</v>
      </c>
      <c r="D118" s="167" t="s">
        <v>5</v>
      </c>
      <c r="E118" s="167">
        <v>2</v>
      </c>
      <c r="F118" s="79"/>
      <c r="G118" s="130">
        <v>0</v>
      </c>
      <c r="H118" s="79"/>
      <c r="I118" s="130">
        <f>E118*G118</f>
        <v>0</v>
      </c>
    </row>
    <row r="119" spans="1:9" x14ac:dyDescent="0.25">
      <c r="A119" s="69" t="s">
        <v>30</v>
      </c>
      <c r="B119" s="224" t="s">
        <v>26</v>
      </c>
      <c r="C119" s="161" t="s">
        <v>344</v>
      </c>
      <c r="D119" s="141" t="s">
        <v>5</v>
      </c>
      <c r="E119" s="141">
        <v>2</v>
      </c>
      <c r="F119" s="72">
        <v>0</v>
      </c>
      <c r="G119" s="143"/>
      <c r="H119" s="72">
        <f>E119*F119</f>
        <v>0</v>
      </c>
      <c r="I119" s="143"/>
    </row>
    <row r="120" spans="1:9" ht="25.5" x14ac:dyDescent="0.25">
      <c r="A120" s="74" t="s">
        <v>31</v>
      </c>
      <c r="B120" s="88" t="s">
        <v>25</v>
      </c>
      <c r="C120" s="162" t="s">
        <v>348</v>
      </c>
      <c r="D120" s="167" t="s">
        <v>135</v>
      </c>
      <c r="E120" s="167">
        <v>8</v>
      </c>
      <c r="F120" s="79"/>
      <c r="G120" s="130">
        <v>0</v>
      </c>
      <c r="H120" s="79"/>
      <c r="I120" s="130">
        <f>E120*G120</f>
        <v>0</v>
      </c>
    </row>
    <row r="121" spans="1:9" x14ac:dyDescent="0.25">
      <c r="A121" s="69" t="s">
        <v>32</v>
      </c>
      <c r="B121" s="46" t="s">
        <v>26</v>
      </c>
      <c r="C121" s="161" t="s">
        <v>347</v>
      </c>
      <c r="D121" s="141" t="s">
        <v>5</v>
      </c>
      <c r="E121" s="141">
        <v>16</v>
      </c>
      <c r="F121" s="72">
        <v>0</v>
      </c>
      <c r="G121" s="143"/>
      <c r="H121" s="72">
        <f>E121*F121</f>
        <v>0</v>
      </c>
      <c r="I121" s="143"/>
    </row>
    <row r="122" spans="1:9" x14ac:dyDescent="0.25">
      <c r="A122" s="69" t="s">
        <v>33</v>
      </c>
      <c r="B122" s="46" t="s">
        <v>26</v>
      </c>
      <c r="C122" s="161" t="s">
        <v>349</v>
      </c>
      <c r="D122" s="141" t="s">
        <v>5</v>
      </c>
      <c r="E122" s="141">
        <v>8</v>
      </c>
      <c r="F122" s="72">
        <v>0</v>
      </c>
      <c r="G122" s="143"/>
      <c r="H122" s="72">
        <f>E122*F122</f>
        <v>0</v>
      </c>
      <c r="I122" s="143"/>
    </row>
    <row r="123" spans="1:9" x14ac:dyDescent="0.25">
      <c r="A123" s="74" t="s">
        <v>34</v>
      </c>
      <c r="B123" s="54" t="s">
        <v>25</v>
      </c>
      <c r="C123" s="162" t="s">
        <v>353</v>
      </c>
      <c r="D123" s="167" t="s">
        <v>0</v>
      </c>
      <c r="E123" s="167">
        <v>0.16</v>
      </c>
      <c r="F123" s="79"/>
      <c r="G123" s="130">
        <v>0</v>
      </c>
      <c r="H123" s="79"/>
      <c r="I123" s="130">
        <f>E123*G123</f>
        <v>0</v>
      </c>
    </row>
    <row r="124" spans="1:9" ht="31.5" customHeight="1" x14ac:dyDescent="0.25">
      <c r="A124" s="74" t="s">
        <v>37</v>
      </c>
      <c r="B124" s="54" t="s">
        <v>25</v>
      </c>
      <c r="C124" s="162" t="s">
        <v>350</v>
      </c>
      <c r="D124" s="167" t="s">
        <v>351</v>
      </c>
      <c r="E124" s="167">
        <v>4</v>
      </c>
      <c r="F124" s="79"/>
      <c r="G124" s="130">
        <v>0</v>
      </c>
      <c r="H124" s="79"/>
      <c r="I124" s="130">
        <f>E124*G124</f>
        <v>0</v>
      </c>
    </row>
    <row r="125" spans="1:9" ht="26.25" thickBot="1" x14ac:dyDescent="0.3">
      <c r="A125" s="74" t="s">
        <v>40</v>
      </c>
      <c r="B125" s="25" t="s">
        <v>25</v>
      </c>
      <c r="C125" s="162" t="s">
        <v>157</v>
      </c>
      <c r="D125" s="167" t="s">
        <v>352</v>
      </c>
      <c r="E125" s="167">
        <v>2</v>
      </c>
      <c r="F125" s="79"/>
      <c r="G125" s="130">
        <v>0</v>
      </c>
      <c r="H125" s="79"/>
      <c r="I125" s="130">
        <f>E125*G125</f>
        <v>0</v>
      </c>
    </row>
    <row r="126" spans="1:9" ht="13.5" thickBot="1" x14ac:dyDescent="0.3">
      <c r="A126" s="182"/>
      <c r="B126" s="28"/>
      <c r="C126" s="181" t="s">
        <v>130</v>
      </c>
      <c r="D126" s="27"/>
      <c r="E126" s="27"/>
      <c r="F126" s="98"/>
      <c r="G126" s="97"/>
      <c r="H126" s="98">
        <f>SUM(H112:H125)</f>
        <v>0</v>
      </c>
      <c r="I126" s="97">
        <f>SUM(I107:I125)</f>
        <v>0</v>
      </c>
    </row>
    <row r="127" spans="1:9" ht="13.5" thickBot="1" x14ac:dyDescent="0.3">
      <c r="A127" s="182"/>
      <c r="B127" s="183"/>
      <c r="C127" s="181" t="s">
        <v>131</v>
      </c>
      <c r="D127" s="27"/>
      <c r="E127" s="27"/>
      <c r="F127" s="98"/>
      <c r="G127" s="97"/>
      <c r="H127" s="98"/>
      <c r="I127" s="97">
        <f>H126+I126</f>
        <v>0</v>
      </c>
    </row>
    <row r="128" spans="1:9" ht="13.5" thickBot="1" x14ac:dyDescent="0.3">
      <c r="A128" s="126"/>
      <c r="B128" s="147"/>
      <c r="C128" s="180"/>
      <c r="D128" s="165"/>
      <c r="E128" s="165"/>
      <c r="F128" s="173"/>
      <c r="G128" s="174"/>
      <c r="H128" s="173"/>
      <c r="I128" s="174"/>
    </row>
    <row r="129" spans="1:9" ht="13.5" thickBot="1" x14ac:dyDescent="0.3">
      <c r="A129" s="120"/>
      <c r="B129" s="183" t="s">
        <v>321</v>
      </c>
      <c r="C129" s="163" t="s">
        <v>405</v>
      </c>
      <c r="D129" s="166"/>
      <c r="E129" s="166"/>
      <c r="F129" s="124"/>
      <c r="G129" s="151"/>
      <c r="H129" s="124"/>
      <c r="I129" s="151"/>
    </row>
    <row r="130" spans="1:9" ht="49.5" customHeight="1" x14ac:dyDescent="0.25">
      <c r="A130" s="249" t="s">
        <v>357</v>
      </c>
      <c r="B130" s="250" t="s">
        <v>25</v>
      </c>
      <c r="C130" s="162" t="s">
        <v>147</v>
      </c>
      <c r="D130" s="251" t="s">
        <v>5</v>
      </c>
      <c r="E130" s="251">
        <v>2</v>
      </c>
      <c r="F130" s="252"/>
      <c r="G130" s="253">
        <v>0</v>
      </c>
      <c r="H130" s="252"/>
      <c r="I130" s="253">
        <f>E130*G130</f>
        <v>0</v>
      </c>
    </row>
    <row r="131" spans="1:9" x14ac:dyDescent="0.25">
      <c r="A131" s="69" t="s">
        <v>363</v>
      </c>
      <c r="B131" s="158" t="s">
        <v>26</v>
      </c>
      <c r="C131" s="161" t="s">
        <v>138</v>
      </c>
      <c r="D131" s="141" t="s">
        <v>5</v>
      </c>
      <c r="E131" s="141">
        <v>2</v>
      </c>
      <c r="F131" s="72">
        <v>0</v>
      </c>
      <c r="G131" s="143"/>
      <c r="H131" s="72">
        <f>E131*F131</f>
        <v>0</v>
      </c>
      <c r="I131" s="143"/>
    </row>
    <row r="132" spans="1:9" ht="42" customHeight="1" x14ac:dyDescent="0.25">
      <c r="A132" s="69" t="s">
        <v>364</v>
      </c>
      <c r="B132" s="6" t="s">
        <v>26</v>
      </c>
      <c r="C132" s="161" t="s">
        <v>139</v>
      </c>
      <c r="D132" s="141" t="s">
        <v>5</v>
      </c>
      <c r="E132" s="141">
        <v>2</v>
      </c>
      <c r="F132" s="72">
        <v>0</v>
      </c>
      <c r="G132" s="143"/>
      <c r="H132" s="72">
        <f>E132*F132</f>
        <v>0</v>
      </c>
      <c r="I132" s="143"/>
    </row>
    <row r="133" spans="1:9" ht="25.5" x14ac:dyDescent="0.25">
      <c r="A133" s="69" t="s">
        <v>393</v>
      </c>
      <c r="B133" s="158" t="s">
        <v>26</v>
      </c>
      <c r="C133" s="161" t="s">
        <v>234</v>
      </c>
      <c r="D133" s="141" t="s">
        <v>3</v>
      </c>
      <c r="E133" s="141">
        <v>1</v>
      </c>
      <c r="F133" s="72">
        <v>0</v>
      </c>
      <c r="G133" s="143"/>
      <c r="H133" s="72">
        <f t="shared" ref="H133" si="9">E133*F133</f>
        <v>0</v>
      </c>
      <c r="I133" s="143"/>
    </row>
    <row r="134" spans="1:9" x14ac:dyDescent="0.25">
      <c r="A134" s="69" t="s">
        <v>394</v>
      </c>
      <c r="B134" s="158" t="s">
        <v>26</v>
      </c>
      <c r="C134" s="161" t="s">
        <v>145</v>
      </c>
      <c r="D134" s="141" t="s">
        <v>5</v>
      </c>
      <c r="E134" s="141">
        <v>2</v>
      </c>
      <c r="F134" s="72">
        <v>0</v>
      </c>
      <c r="G134" s="143"/>
      <c r="H134" s="72">
        <f>E134*F134</f>
        <v>0</v>
      </c>
      <c r="I134" s="143"/>
    </row>
    <row r="135" spans="1:9" x14ac:dyDescent="0.25">
      <c r="A135" s="52" t="s">
        <v>6</v>
      </c>
      <c r="B135" s="88" t="s">
        <v>25</v>
      </c>
      <c r="C135" s="164" t="s">
        <v>154</v>
      </c>
      <c r="D135" s="54" t="s">
        <v>5</v>
      </c>
      <c r="E135" s="54">
        <v>2</v>
      </c>
      <c r="F135" s="57"/>
      <c r="G135" s="58">
        <v>0</v>
      </c>
      <c r="H135" s="57"/>
      <c r="I135" s="58">
        <f>E135*G135</f>
        <v>0</v>
      </c>
    </row>
    <row r="136" spans="1:9" x14ac:dyDescent="0.25">
      <c r="A136" s="6" t="s">
        <v>7</v>
      </c>
      <c r="B136" s="158" t="s">
        <v>26</v>
      </c>
      <c r="C136" s="255" t="s">
        <v>155</v>
      </c>
      <c r="D136" s="46" t="s">
        <v>5</v>
      </c>
      <c r="E136" s="46">
        <v>2</v>
      </c>
      <c r="F136" s="50">
        <v>0</v>
      </c>
      <c r="G136" s="51"/>
      <c r="H136" s="50">
        <f>E136*F136</f>
        <v>0</v>
      </c>
      <c r="I136" s="51"/>
    </row>
    <row r="137" spans="1:9" ht="25.5" x14ac:dyDescent="0.25">
      <c r="A137" s="248" t="s">
        <v>9</v>
      </c>
      <c r="B137" s="88" t="s">
        <v>25</v>
      </c>
      <c r="C137" s="254" t="s">
        <v>150</v>
      </c>
      <c r="D137" s="23" t="s">
        <v>156</v>
      </c>
      <c r="E137" s="23">
        <v>2</v>
      </c>
      <c r="F137" s="118"/>
      <c r="G137" s="187">
        <v>0</v>
      </c>
      <c r="H137" s="118"/>
      <c r="I137" s="187">
        <f>E137*G137</f>
        <v>0</v>
      </c>
    </row>
    <row r="138" spans="1:9" x14ac:dyDescent="0.25">
      <c r="A138" s="69" t="s">
        <v>366</v>
      </c>
      <c r="B138" s="158" t="s">
        <v>26</v>
      </c>
      <c r="C138" s="161" t="s">
        <v>151</v>
      </c>
      <c r="D138" s="141" t="s">
        <v>5</v>
      </c>
      <c r="E138" s="141">
        <v>2</v>
      </c>
      <c r="F138" s="72">
        <v>0</v>
      </c>
      <c r="G138" s="143"/>
      <c r="H138" s="72">
        <f>E138*F138</f>
        <v>0</v>
      </c>
      <c r="I138" s="143"/>
    </row>
    <row r="139" spans="1:9" x14ac:dyDescent="0.25">
      <c r="A139" s="69" t="s">
        <v>395</v>
      </c>
      <c r="B139" s="158" t="s">
        <v>26</v>
      </c>
      <c r="C139" s="161" t="s">
        <v>152</v>
      </c>
      <c r="D139" s="141" t="s">
        <v>5</v>
      </c>
      <c r="E139" s="141">
        <v>2</v>
      </c>
      <c r="F139" s="72">
        <v>0</v>
      </c>
      <c r="G139" s="143"/>
      <c r="H139" s="72">
        <f t="shared" ref="H139:H140" si="10">E139*F139</f>
        <v>0</v>
      </c>
      <c r="I139" s="143"/>
    </row>
    <row r="140" spans="1:9" ht="25.5" x14ac:dyDescent="0.25">
      <c r="A140" s="69" t="s">
        <v>396</v>
      </c>
      <c r="B140" s="158" t="s">
        <v>26</v>
      </c>
      <c r="C140" s="161" t="s">
        <v>153</v>
      </c>
      <c r="D140" s="141" t="s">
        <v>5</v>
      </c>
      <c r="E140" s="141">
        <v>2</v>
      </c>
      <c r="F140" s="72">
        <v>0</v>
      </c>
      <c r="G140" s="143"/>
      <c r="H140" s="72">
        <f t="shared" si="10"/>
        <v>0</v>
      </c>
      <c r="I140" s="143"/>
    </row>
    <row r="141" spans="1:9" ht="38.25" x14ac:dyDescent="0.25">
      <c r="A141" s="69" t="s">
        <v>397</v>
      </c>
      <c r="B141" s="158" t="s">
        <v>26</v>
      </c>
      <c r="C141" s="161" t="s">
        <v>149</v>
      </c>
      <c r="D141" s="141" t="s">
        <v>5</v>
      </c>
      <c r="E141" s="141">
        <v>2</v>
      </c>
      <c r="F141" s="72">
        <v>0</v>
      </c>
      <c r="G141" s="143"/>
      <c r="H141" s="72">
        <f>E141*F141</f>
        <v>0</v>
      </c>
      <c r="I141" s="143"/>
    </row>
    <row r="142" spans="1:9" ht="37.5" customHeight="1" x14ac:dyDescent="0.25">
      <c r="A142" s="74" t="s">
        <v>10</v>
      </c>
      <c r="B142" s="88" t="s">
        <v>25</v>
      </c>
      <c r="C142" s="162" t="s">
        <v>398</v>
      </c>
      <c r="D142" s="167" t="s">
        <v>156</v>
      </c>
      <c r="E142" s="167">
        <v>1</v>
      </c>
      <c r="F142" s="79"/>
      <c r="G142" s="130">
        <v>0</v>
      </c>
      <c r="H142" s="79"/>
      <c r="I142" s="130">
        <f>E142*G142</f>
        <v>0</v>
      </c>
    </row>
    <row r="143" spans="1:9" ht="25.5" x14ac:dyDescent="0.25">
      <c r="A143" s="69" t="s">
        <v>27</v>
      </c>
      <c r="B143" s="158" t="s">
        <v>26</v>
      </c>
      <c r="C143" s="161" t="s">
        <v>218</v>
      </c>
      <c r="D143" s="141" t="s">
        <v>3</v>
      </c>
      <c r="E143" s="141">
        <v>0.25</v>
      </c>
      <c r="F143" s="72">
        <v>0</v>
      </c>
      <c r="G143" s="143"/>
      <c r="H143" s="72">
        <f>E143*F143</f>
        <v>0</v>
      </c>
      <c r="I143" s="143"/>
    </row>
    <row r="144" spans="1:9" ht="25.5" x14ac:dyDescent="0.25">
      <c r="A144" s="69" t="s">
        <v>216</v>
      </c>
      <c r="B144" s="158" t="s">
        <v>26</v>
      </c>
      <c r="C144" s="161" t="s">
        <v>146</v>
      </c>
      <c r="D144" s="141" t="s">
        <v>3</v>
      </c>
      <c r="E144" s="141">
        <v>0.12</v>
      </c>
      <c r="F144" s="72">
        <v>0</v>
      </c>
      <c r="G144" s="143"/>
      <c r="H144" s="72">
        <f>E144*F144</f>
        <v>0</v>
      </c>
      <c r="I144" s="143"/>
    </row>
    <row r="145" spans="1:59" ht="24" customHeight="1" x14ac:dyDescent="0.25">
      <c r="A145" s="69" t="s">
        <v>400</v>
      </c>
      <c r="B145" s="158" t="s">
        <v>26</v>
      </c>
      <c r="C145" s="161" t="s">
        <v>142</v>
      </c>
      <c r="D145" s="141" t="s">
        <v>5</v>
      </c>
      <c r="E145" s="141">
        <v>1</v>
      </c>
      <c r="F145" s="72">
        <v>0</v>
      </c>
      <c r="G145" s="143"/>
      <c r="H145" s="72">
        <f t="shared" ref="H145:H147" si="11">E145*F145</f>
        <v>0</v>
      </c>
      <c r="I145" s="143"/>
    </row>
    <row r="146" spans="1:59" x14ac:dyDescent="0.25">
      <c r="A146" s="69" t="s">
        <v>401</v>
      </c>
      <c r="B146" s="158" t="s">
        <v>26</v>
      </c>
      <c r="C146" s="161" t="s">
        <v>143</v>
      </c>
      <c r="D146" s="141" t="s">
        <v>3</v>
      </c>
      <c r="E146" s="141">
        <v>0.4</v>
      </c>
      <c r="F146" s="72">
        <v>0</v>
      </c>
      <c r="G146" s="143"/>
      <c r="H146" s="72">
        <f t="shared" si="11"/>
        <v>0</v>
      </c>
      <c r="I146" s="143"/>
    </row>
    <row r="147" spans="1:59" x14ac:dyDescent="0.25">
      <c r="A147" s="69" t="s">
        <v>402</v>
      </c>
      <c r="B147" s="158" t="s">
        <v>26</v>
      </c>
      <c r="C147" s="161" t="s">
        <v>144</v>
      </c>
      <c r="D147" s="141" t="s">
        <v>3</v>
      </c>
      <c r="E147" s="141">
        <v>10</v>
      </c>
      <c r="F147" s="72">
        <v>0</v>
      </c>
      <c r="G147" s="143"/>
      <c r="H147" s="72">
        <f t="shared" si="11"/>
        <v>0</v>
      </c>
      <c r="I147" s="143"/>
    </row>
    <row r="148" spans="1:59" ht="39" customHeight="1" x14ac:dyDescent="0.25">
      <c r="A148" s="69" t="s">
        <v>403</v>
      </c>
      <c r="B148" s="158" t="s">
        <v>26</v>
      </c>
      <c r="C148" s="161" t="s">
        <v>148</v>
      </c>
      <c r="D148" s="141" t="s">
        <v>5</v>
      </c>
      <c r="E148" s="141">
        <v>1</v>
      </c>
      <c r="F148" s="72">
        <v>0</v>
      </c>
      <c r="G148" s="143"/>
      <c r="H148" s="72">
        <f>E148*F148</f>
        <v>0</v>
      </c>
      <c r="I148" s="143"/>
    </row>
    <row r="149" spans="1:59" ht="13.5" thickBot="1" x14ac:dyDescent="0.3">
      <c r="A149" s="69" t="s">
        <v>404</v>
      </c>
      <c r="B149" s="221" t="s">
        <v>26</v>
      </c>
      <c r="C149" s="161" t="s">
        <v>399</v>
      </c>
      <c r="D149" s="141" t="s">
        <v>5</v>
      </c>
      <c r="E149" s="141">
        <v>1</v>
      </c>
      <c r="F149" s="72">
        <v>0</v>
      </c>
      <c r="G149" s="143"/>
      <c r="H149" s="72">
        <f>E149*F149</f>
        <v>0</v>
      </c>
      <c r="I149" s="143"/>
    </row>
    <row r="150" spans="1:59" s="99" customFormat="1" ht="13.5" thickBot="1" x14ac:dyDescent="0.3">
      <c r="A150" s="182"/>
      <c r="B150" s="183"/>
      <c r="C150" s="256" t="s">
        <v>94</v>
      </c>
      <c r="D150" s="27"/>
      <c r="E150" s="27"/>
      <c r="F150" s="124"/>
      <c r="G150" s="97"/>
      <c r="H150" s="208">
        <f>SUM(H131:H149)</f>
        <v>0</v>
      </c>
      <c r="I150" s="199">
        <f>SUM(I130:I135)</f>
        <v>0</v>
      </c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</row>
    <row r="151" spans="1:59" s="99" customFormat="1" ht="13.5" thickBot="1" x14ac:dyDescent="0.3">
      <c r="A151" s="157"/>
      <c r="B151" s="154"/>
      <c r="C151" s="101" t="s">
        <v>131</v>
      </c>
      <c r="D151" s="145"/>
      <c r="E151" s="177"/>
      <c r="F151" s="104"/>
      <c r="G151" s="136"/>
      <c r="H151" s="178"/>
      <c r="I151" s="179">
        <f>H150+I150</f>
        <v>0</v>
      </c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</row>
    <row r="152" spans="1:59" s="99" customFormat="1" ht="13.5" thickBot="1" x14ac:dyDescent="0.3">
      <c r="A152" s="182"/>
      <c r="B152" s="182" t="s">
        <v>322</v>
      </c>
      <c r="C152" s="202" t="s">
        <v>407</v>
      </c>
      <c r="D152" s="27"/>
      <c r="E152" s="27"/>
      <c r="F152" s="207"/>
      <c r="G152" s="200"/>
      <c r="H152" s="200"/>
      <c r="I152" s="97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</row>
    <row r="153" spans="1:59" s="99" customFormat="1" ht="25.5" x14ac:dyDescent="0.25">
      <c r="A153" s="216" t="s">
        <v>357</v>
      </c>
      <c r="B153" s="30" t="s">
        <v>25</v>
      </c>
      <c r="C153" s="257" t="s">
        <v>406</v>
      </c>
      <c r="D153" s="30" t="s">
        <v>137</v>
      </c>
      <c r="E153" s="30">
        <v>2</v>
      </c>
      <c r="F153" s="209"/>
      <c r="G153" s="36">
        <v>0</v>
      </c>
      <c r="H153" s="209"/>
      <c r="I153" s="36">
        <f>E153*G153</f>
        <v>0</v>
      </c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</row>
    <row r="154" spans="1:59" s="99" customFormat="1" x14ac:dyDescent="0.25">
      <c r="A154" s="38">
        <v>2</v>
      </c>
      <c r="B154" s="38" t="s">
        <v>25</v>
      </c>
      <c r="C154" s="10" t="s">
        <v>324</v>
      </c>
      <c r="D154" s="38" t="s">
        <v>5</v>
      </c>
      <c r="E154" s="40">
        <v>2</v>
      </c>
      <c r="F154" s="41"/>
      <c r="G154" s="42">
        <v>0</v>
      </c>
      <c r="H154" s="43"/>
      <c r="I154" s="44">
        <f t="shared" ref="I154" si="12">E154*G154</f>
        <v>0</v>
      </c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</row>
    <row r="155" spans="1:59" s="99" customFormat="1" x14ac:dyDescent="0.25">
      <c r="A155" s="37" t="s">
        <v>9</v>
      </c>
      <c r="B155" s="38" t="s">
        <v>25</v>
      </c>
      <c r="C155" s="39" t="s">
        <v>58</v>
      </c>
      <c r="D155" s="38" t="s">
        <v>1</v>
      </c>
      <c r="E155" s="40">
        <v>3.1E-2</v>
      </c>
      <c r="F155" s="41"/>
      <c r="G155" s="42">
        <v>0</v>
      </c>
      <c r="H155" s="43"/>
      <c r="I155" s="44">
        <f>E155*G155</f>
        <v>0</v>
      </c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</row>
    <row r="156" spans="1:59" s="99" customFormat="1" x14ac:dyDescent="0.25">
      <c r="A156" s="6" t="s">
        <v>366</v>
      </c>
      <c r="B156" s="1" t="s">
        <v>26</v>
      </c>
      <c r="C156" s="45" t="s">
        <v>59</v>
      </c>
      <c r="D156" s="46" t="s">
        <v>3</v>
      </c>
      <c r="E156" s="47">
        <v>0.5</v>
      </c>
      <c r="F156" s="48">
        <v>0</v>
      </c>
      <c r="G156" s="49"/>
      <c r="H156" s="50">
        <f>E156*F156</f>
        <v>0</v>
      </c>
      <c r="I156" s="51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</row>
    <row r="157" spans="1:59" s="99" customFormat="1" ht="25.5" x14ac:dyDescent="0.25">
      <c r="A157" s="52" t="s">
        <v>10</v>
      </c>
      <c r="B157" s="38" t="s">
        <v>25</v>
      </c>
      <c r="C157" s="53" t="s">
        <v>60</v>
      </c>
      <c r="D157" s="54" t="s">
        <v>5</v>
      </c>
      <c r="E157" s="54">
        <v>2</v>
      </c>
      <c r="F157" s="55"/>
      <c r="G157" s="56">
        <v>0</v>
      </c>
      <c r="H157" s="57"/>
      <c r="I157" s="58">
        <f>E157*G157</f>
        <v>0</v>
      </c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</row>
    <row r="158" spans="1:59" s="99" customFormat="1" ht="25.5" x14ac:dyDescent="0.25">
      <c r="A158" s="37" t="s">
        <v>11</v>
      </c>
      <c r="B158" s="38" t="s">
        <v>25</v>
      </c>
      <c r="C158" s="203" t="s">
        <v>246</v>
      </c>
      <c r="D158" s="38" t="s">
        <v>1</v>
      </c>
      <c r="E158" s="38">
        <v>4.7200000000000002E-3</v>
      </c>
      <c r="F158" s="43"/>
      <c r="G158" s="44">
        <v>0</v>
      </c>
      <c r="H158" s="91"/>
      <c r="I158" s="44">
        <f>E158*G158</f>
        <v>0</v>
      </c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</row>
    <row r="159" spans="1:59" s="99" customFormat="1" ht="25.5" x14ac:dyDescent="0.25">
      <c r="A159" s="52" t="s">
        <v>12</v>
      </c>
      <c r="B159" s="38" t="s">
        <v>25</v>
      </c>
      <c r="C159" s="204" t="s">
        <v>247</v>
      </c>
      <c r="D159" s="54" t="s">
        <v>3</v>
      </c>
      <c r="E159" s="54">
        <v>4.4000000000000004</v>
      </c>
      <c r="F159" s="50"/>
      <c r="G159" s="58">
        <v>0</v>
      </c>
      <c r="H159" s="57"/>
      <c r="I159" s="58">
        <f>E159*G159</f>
        <v>0</v>
      </c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</row>
    <row r="160" spans="1:59" s="99" customFormat="1" ht="26.25" thickBot="1" x14ac:dyDescent="0.3">
      <c r="A160" s="69" t="s">
        <v>354</v>
      </c>
      <c r="B160" s="92" t="s">
        <v>26</v>
      </c>
      <c r="C160" s="205" t="s">
        <v>248</v>
      </c>
      <c r="D160" s="141" t="s">
        <v>5</v>
      </c>
      <c r="E160" s="141">
        <v>2</v>
      </c>
      <c r="F160" s="72">
        <v>0</v>
      </c>
      <c r="G160" s="143"/>
      <c r="H160" s="94">
        <f>E160*F160</f>
        <v>0</v>
      </c>
      <c r="I160" s="95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</row>
    <row r="161" spans="1:59" s="99" customFormat="1" ht="13.5" thickBot="1" x14ac:dyDescent="0.3">
      <c r="A161" s="182"/>
      <c r="B161" s="182"/>
      <c r="C161" s="198" t="s">
        <v>94</v>
      </c>
      <c r="D161" s="27"/>
      <c r="E161" s="27"/>
      <c r="F161" s="124"/>
      <c r="G161" s="97"/>
      <c r="H161" s="208">
        <f>SUM(H160)</f>
        <v>0</v>
      </c>
      <c r="I161" s="97">
        <f>SUM(I158:I160)</f>
        <v>0</v>
      </c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</row>
    <row r="162" spans="1:59" s="99" customFormat="1" ht="13.5" thickBot="1" x14ac:dyDescent="0.3">
      <c r="A162" s="182"/>
      <c r="B162" s="182"/>
      <c r="C162" s="101" t="s">
        <v>131</v>
      </c>
      <c r="D162" s="193"/>
      <c r="E162" s="193"/>
      <c r="F162" s="140"/>
      <c r="G162" s="146"/>
      <c r="H162" s="199"/>
      <c r="I162" s="199">
        <f>H161+I161</f>
        <v>0</v>
      </c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</row>
    <row r="163" spans="1:59" ht="13.5" thickBot="1" x14ac:dyDescent="0.3">
      <c r="A163" s="100"/>
      <c r="B163" s="100"/>
      <c r="C163" s="101" t="s">
        <v>50</v>
      </c>
      <c r="D163" s="102"/>
      <c r="E163" s="103"/>
      <c r="F163" s="104"/>
      <c r="G163" s="105"/>
      <c r="H163" s="106"/>
      <c r="I163" s="107">
        <f>I47+I100+I104+I127+I151+I162</f>
        <v>0</v>
      </c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</row>
    <row r="164" spans="1:59" ht="13.5" thickBot="1" x14ac:dyDescent="0.3">
      <c r="A164" s="100"/>
      <c r="B164" s="100"/>
      <c r="C164" s="101" t="s">
        <v>51</v>
      </c>
      <c r="D164" s="102"/>
      <c r="E164" s="103"/>
      <c r="F164" s="104"/>
      <c r="G164" s="105"/>
      <c r="H164" s="106"/>
      <c r="I164" s="107">
        <f>I163/1.2*20%</f>
        <v>0</v>
      </c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</row>
    <row r="165" spans="1:59" x14ac:dyDescent="0.25"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</row>
    <row r="166" spans="1:59" s="110" customFormat="1" x14ac:dyDescent="0.25">
      <c r="A166" s="13"/>
      <c r="B166" s="13"/>
      <c r="C166" s="13"/>
      <c r="D166" s="13"/>
      <c r="E166" s="13"/>
      <c r="F166" s="14"/>
      <c r="G166" s="14"/>
      <c r="H166" s="16"/>
      <c r="I166" s="109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</row>
    <row r="168" spans="1:59" x14ac:dyDescent="0.25">
      <c r="A168" s="15"/>
      <c r="B168" s="15"/>
      <c r="C168" s="15"/>
      <c r="D168" s="15"/>
      <c r="E168" s="15"/>
      <c r="F168" s="15"/>
      <c r="G168" s="15"/>
      <c r="H168" s="15"/>
      <c r="I168" s="15"/>
    </row>
  </sheetData>
  <mergeCells count="9">
    <mergeCell ref="E6:E7"/>
    <mergeCell ref="F6:G6"/>
    <mergeCell ref="A2:I2"/>
    <mergeCell ref="A3:I3"/>
    <mergeCell ref="A4:I4"/>
    <mergeCell ref="H6:I6"/>
    <mergeCell ref="A6:A7"/>
    <mergeCell ref="C6:C7"/>
    <mergeCell ref="D6:D7"/>
  </mergeCells>
  <pageMargins left="0.70866141732283472" right="0.11811023622047245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opLeftCell="A157" zoomScale="110" zoomScaleNormal="110" workbookViewId="0">
      <selection activeCell="C163" sqref="C163:C168"/>
    </sheetView>
  </sheetViews>
  <sheetFormatPr defaultColWidth="9.140625" defaultRowHeight="12.75" x14ac:dyDescent="0.25"/>
  <cols>
    <col min="1" max="1" width="6" style="13" customWidth="1"/>
    <col min="2" max="2" width="17.7109375" style="13" customWidth="1"/>
    <col min="3" max="3" width="63.42578125" style="13" customWidth="1"/>
    <col min="4" max="4" width="5.140625" style="13" customWidth="1"/>
    <col min="5" max="5" width="10.42578125" style="13" customWidth="1"/>
    <col min="6" max="6" width="12.85546875" style="14" customWidth="1"/>
    <col min="7" max="7" width="11.140625" style="14" customWidth="1"/>
    <col min="8" max="8" width="18.5703125" style="14" customWidth="1"/>
    <col min="9" max="9" width="19" style="14" customWidth="1"/>
    <col min="10" max="10" width="11.85546875" style="15" customWidth="1"/>
    <col min="11" max="12" width="10" style="64" bestFit="1" customWidth="1"/>
    <col min="13" max="13" width="11.42578125" style="64" bestFit="1" customWidth="1"/>
    <col min="14" max="16384" width="9.140625" style="15"/>
  </cols>
  <sheetData>
    <row r="1" spans="1:13" x14ac:dyDescent="0.25">
      <c r="F1" s="16"/>
      <c r="G1" s="16"/>
      <c r="H1" s="16"/>
      <c r="I1" s="16"/>
    </row>
    <row r="2" spans="1:13" ht="12.75" customHeight="1" x14ac:dyDescent="0.25">
      <c r="A2" s="485" t="s">
        <v>367</v>
      </c>
      <c r="B2" s="485"/>
      <c r="C2" s="485"/>
      <c r="D2" s="485"/>
      <c r="E2" s="485"/>
      <c r="F2" s="485"/>
      <c r="G2" s="485"/>
      <c r="H2" s="485"/>
      <c r="I2" s="485"/>
    </row>
    <row r="3" spans="1:13" ht="12.75" customHeight="1" x14ac:dyDescent="0.25">
      <c r="A3" s="485" t="s">
        <v>52</v>
      </c>
      <c r="B3" s="485"/>
      <c r="C3" s="485"/>
      <c r="D3" s="485"/>
      <c r="E3" s="485"/>
      <c r="F3" s="485"/>
      <c r="G3" s="485"/>
      <c r="H3" s="485"/>
      <c r="I3" s="485"/>
    </row>
    <row r="4" spans="1:13" ht="47.25" customHeight="1" x14ac:dyDescent="0.25">
      <c r="A4" s="485" t="s">
        <v>420</v>
      </c>
      <c r="B4" s="485"/>
      <c r="C4" s="485"/>
      <c r="D4" s="485"/>
      <c r="E4" s="485"/>
      <c r="F4" s="485"/>
      <c r="G4" s="485"/>
      <c r="H4" s="485"/>
      <c r="I4" s="485"/>
    </row>
    <row r="5" spans="1:13" s="18" customFormat="1" ht="13.5" thickBot="1" x14ac:dyDescent="0.3">
      <c r="A5" s="13"/>
      <c r="B5" s="13"/>
      <c r="C5" s="17" t="s">
        <v>419</v>
      </c>
      <c r="D5" s="13"/>
      <c r="E5" s="13"/>
      <c r="F5" s="14"/>
      <c r="G5" s="14"/>
      <c r="H5" s="14"/>
      <c r="I5" s="14"/>
      <c r="K5" s="194"/>
      <c r="L5" s="194"/>
      <c r="M5" s="194"/>
    </row>
    <row r="6" spans="1:13" s="18" customFormat="1" ht="12.75" customHeight="1" x14ac:dyDescent="0.25">
      <c r="A6" s="483" t="s">
        <v>15</v>
      </c>
      <c r="B6" s="19" t="s">
        <v>16</v>
      </c>
      <c r="C6" s="483" t="s">
        <v>17</v>
      </c>
      <c r="D6" s="483" t="s">
        <v>18</v>
      </c>
      <c r="E6" s="483" t="s">
        <v>19</v>
      </c>
      <c r="F6" s="486" t="s">
        <v>20</v>
      </c>
      <c r="G6" s="487"/>
      <c r="H6" s="486" t="s">
        <v>21</v>
      </c>
      <c r="I6" s="487"/>
      <c r="K6" s="194"/>
      <c r="L6" s="194"/>
      <c r="M6" s="194"/>
    </row>
    <row r="7" spans="1:13" ht="13.5" thickBot="1" x14ac:dyDescent="0.3">
      <c r="A7" s="484"/>
      <c r="B7" s="20" t="s">
        <v>22</v>
      </c>
      <c r="C7" s="484"/>
      <c r="D7" s="484"/>
      <c r="E7" s="484"/>
      <c r="F7" s="21" t="s">
        <v>23</v>
      </c>
      <c r="G7" s="22" t="s">
        <v>24</v>
      </c>
      <c r="H7" s="21" t="s">
        <v>23</v>
      </c>
      <c r="I7" s="22" t="s">
        <v>24</v>
      </c>
    </row>
    <row r="8" spans="1:13" ht="13.5" thickBot="1" x14ac:dyDescent="0.3">
      <c r="A8" s="23"/>
      <c r="B8" s="24" t="s">
        <v>368</v>
      </c>
      <c r="C8" s="24" t="s">
        <v>54</v>
      </c>
      <c r="D8" s="25"/>
      <c r="E8" s="25"/>
      <c r="F8" s="25"/>
      <c r="G8" s="25"/>
      <c r="H8" s="25"/>
      <c r="I8" s="26"/>
    </row>
    <row r="9" spans="1:13" ht="13.5" thickBot="1" x14ac:dyDescent="0.3">
      <c r="A9" s="27"/>
      <c r="B9" s="27" t="s">
        <v>55</v>
      </c>
      <c r="C9" s="28" t="s">
        <v>56</v>
      </c>
      <c r="D9" s="27"/>
      <c r="E9" s="28"/>
      <c r="F9" s="27"/>
      <c r="G9" s="28"/>
      <c r="H9" s="27"/>
      <c r="I9" s="29"/>
    </row>
    <row r="10" spans="1:13" ht="25.5" x14ac:dyDescent="0.25">
      <c r="A10" s="30">
        <v>1</v>
      </c>
      <c r="B10" s="30" t="s">
        <v>25</v>
      </c>
      <c r="C10" s="31" t="s">
        <v>57</v>
      </c>
      <c r="D10" s="30" t="s">
        <v>5</v>
      </c>
      <c r="E10" s="32">
        <v>14</v>
      </c>
      <c r="F10" s="33"/>
      <c r="G10" s="34">
        <v>0</v>
      </c>
      <c r="H10" s="35"/>
      <c r="I10" s="36">
        <f t="shared" ref="I10" si="0">E10*G10</f>
        <v>0</v>
      </c>
      <c r="J10" s="18"/>
    </row>
    <row r="11" spans="1:13" x14ac:dyDescent="0.25">
      <c r="A11" s="37" t="s">
        <v>6</v>
      </c>
      <c r="B11" s="38" t="s">
        <v>25</v>
      </c>
      <c r="C11" s="39" t="s">
        <v>58</v>
      </c>
      <c r="D11" s="38" t="s">
        <v>1</v>
      </c>
      <c r="E11" s="227">
        <f>(1.5*77.54+2*62.15+0.5*39.51)/1000</f>
        <v>0.26036500000000001</v>
      </c>
      <c r="F11" s="41"/>
      <c r="G11" s="42">
        <v>0</v>
      </c>
      <c r="H11" s="43"/>
      <c r="I11" s="44">
        <f>E11*G11</f>
        <v>0</v>
      </c>
    </row>
    <row r="12" spans="1:13" x14ac:dyDescent="0.25">
      <c r="A12" s="1" t="s">
        <v>7</v>
      </c>
      <c r="B12" s="1" t="s">
        <v>26</v>
      </c>
      <c r="C12" s="45" t="s">
        <v>158</v>
      </c>
      <c r="D12" s="84" t="s">
        <v>3</v>
      </c>
      <c r="E12" s="184">
        <v>1.5</v>
      </c>
      <c r="F12" s="41">
        <v>0</v>
      </c>
      <c r="G12" s="185"/>
      <c r="H12" s="43">
        <f>E12*F12</f>
        <v>0</v>
      </c>
      <c r="I12" s="90"/>
    </row>
    <row r="13" spans="1:13" x14ac:dyDescent="0.25">
      <c r="A13" s="6" t="s">
        <v>8</v>
      </c>
      <c r="B13" s="1" t="s">
        <v>26</v>
      </c>
      <c r="C13" s="45" t="s">
        <v>59</v>
      </c>
      <c r="D13" s="46" t="s">
        <v>3</v>
      </c>
      <c r="E13" s="47">
        <v>2</v>
      </c>
      <c r="F13" s="48">
        <v>0</v>
      </c>
      <c r="G13" s="49"/>
      <c r="H13" s="50">
        <f>E13*F13</f>
        <v>0</v>
      </c>
      <c r="I13" s="51"/>
    </row>
    <row r="14" spans="1:13" x14ac:dyDescent="0.25">
      <c r="A14" s="6" t="s">
        <v>365</v>
      </c>
      <c r="B14" s="1" t="s">
        <v>26</v>
      </c>
      <c r="C14" s="45" t="s">
        <v>214</v>
      </c>
      <c r="D14" s="46" t="s">
        <v>3</v>
      </c>
      <c r="E14" s="47">
        <v>0.5</v>
      </c>
      <c r="F14" s="48">
        <v>0</v>
      </c>
      <c r="G14" s="49"/>
      <c r="H14" s="50"/>
      <c r="I14" s="51"/>
    </row>
    <row r="15" spans="1:13" ht="25.5" x14ac:dyDescent="0.25">
      <c r="A15" s="52" t="s">
        <v>9</v>
      </c>
      <c r="B15" s="38" t="s">
        <v>25</v>
      </c>
      <c r="C15" s="53" t="s">
        <v>60</v>
      </c>
      <c r="D15" s="54" t="s">
        <v>5</v>
      </c>
      <c r="E15" s="54">
        <v>2</v>
      </c>
      <c r="F15" s="55"/>
      <c r="G15" s="56">
        <v>0</v>
      </c>
      <c r="H15" s="57"/>
      <c r="I15" s="58">
        <f>E15*G15</f>
        <v>0</v>
      </c>
    </row>
    <row r="16" spans="1:13" x14ac:dyDescent="0.25">
      <c r="A16" s="52" t="s">
        <v>10</v>
      </c>
      <c r="B16" s="38" t="s">
        <v>25</v>
      </c>
      <c r="C16" s="59" t="s">
        <v>61</v>
      </c>
      <c r="D16" s="54" t="s">
        <v>5</v>
      </c>
      <c r="E16" s="60">
        <v>16</v>
      </c>
      <c r="F16" s="61"/>
      <c r="G16" s="56">
        <v>0</v>
      </c>
      <c r="H16" s="50"/>
      <c r="I16" s="58">
        <f>E16*G16</f>
        <v>0</v>
      </c>
    </row>
    <row r="17" spans="1:13" x14ac:dyDescent="0.25">
      <c r="A17" s="6" t="s">
        <v>27</v>
      </c>
      <c r="B17" s="1" t="s">
        <v>26</v>
      </c>
      <c r="C17" s="45" t="s">
        <v>62</v>
      </c>
      <c r="D17" s="54" t="s">
        <v>5</v>
      </c>
      <c r="E17" s="60">
        <v>16</v>
      </c>
      <c r="F17" s="61">
        <v>0</v>
      </c>
      <c r="G17" s="56"/>
      <c r="H17" s="50">
        <f>E17*F17</f>
        <v>0</v>
      </c>
      <c r="I17" s="58"/>
    </row>
    <row r="18" spans="1:13" ht="25.5" x14ac:dyDescent="0.25">
      <c r="A18" s="37" t="s">
        <v>11</v>
      </c>
      <c r="B18" s="38" t="s">
        <v>25</v>
      </c>
      <c r="C18" s="59" t="s">
        <v>63</v>
      </c>
      <c r="D18" s="54" t="s">
        <v>1</v>
      </c>
      <c r="E18" s="60">
        <v>0.23300000000000001</v>
      </c>
      <c r="F18" s="61"/>
      <c r="G18" s="56">
        <v>0</v>
      </c>
      <c r="H18" s="50"/>
      <c r="I18" s="58">
        <f>E18*G18</f>
        <v>0</v>
      </c>
    </row>
    <row r="19" spans="1:13" x14ac:dyDescent="0.25">
      <c r="A19" s="1" t="s">
        <v>28</v>
      </c>
      <c r="B19" s="1" t="s">
        <v>26</v>
      </c>
      <c r="C19" s="62" t="s">
        <v>66</v>
      </c>
      <c r="D19" s="46" t="s">
        <v>1</v>
      </c>
      <c r="E19" s="47">
        <v>0.16300000000000001</v>
      </c>
      <c r="F19" s="61">
        <v>0</v>
      </c>
      <c r="G19" s="49"/>
      <c r="H19" s="50">
        <f>E19*F19</f>
        <v>0</v>
      </c>
      <c r="I19" s="51"/>
    </row>
    <row r="20" spans="1:13" x14ac:dyDescent="0.25">
      <c r="A20" s="1" t="s">
        <v>64</v>
      </c>
      <c r="B20" s="1" t="s">
        <v>26</v>
      </c>
      <c r="C20" s="62" t="s">
        <v>67</v>
      </c>
      <c r="D20" s="46" t="s">
        <v>1</v>
      </c>
      <c r="E20" s="47">
        <v>1.3599999999999999E-2</v>
      </c>
      <c r="F20" s="61">
        <v>0</v>
      </c>
      <c r="G20" s="49"/>
      <c r="H20" s="50">
        <f>E20*F20</f>
        <v>0</v>
      </c>
      <c r="I20" s="51"/>
    </row>
    <row r="21" spans="1:13" x14ac:dyDescent="0.25">
      <c r="A21" s="6" t="s">
        <v>65</v>
      </c>
      <c r="B21" s="1" t="s">
        <v>26</v>
      </c>
      <c r="C21" s="62" t="s">
        <v>68</v>
      </c>
      <c r="D21" s="46" t="s">
        <v>1</v>
      </c>
      <c r="E21" s="47">
        <v>6.5000000000000002E-2</v>
      </c>
      <c r="F21" s="48">
        <v>0</v>
      </c>
      <c r="G21" s="49"/>
      <c r="H21" s="50">
        <f>E21*F21</f>
        <v>0</v>
      </c>
      <c r="I21" s="51"/>
    </row>
    <row r="22" spans="1:13" ht="25.5" x14ac:dyDescent="0.25">
      <c r="A22" s="52" t="s">
        <v>12</v>
      </c>
      <c r="B22" s="38" t="s">
        <v>25</v>
      </c>
      <c r="C22" s="63" t="s">
        <v>69</v>
      </c>
      <c r="D22" s="54" t="s">
        <v>1</v>
      </c>
      <c r="E22" s="60">
        <v>0.23300000000000001</v>
      </c>
      <c r="F22" s="48"/>
      <c r="G22" s="56">
        <v>0</v>
      </c>
      <c r="H22" s="50"/>
      <c r="I22" s="58">
        <f>E22*G22</f>
        <v>0</v>
      </c>
    </row>
    <row r="23" spans="1:13" ht="25.5" x14ac:dyDescent="0.25">
      <c r="A23" s="52" t="s">
        <v>29</v>
      </c>
      <c r="B23" s="38" t="s">
        <v>25</v>
      </c>
      <c r="C23" s="63" t="s">
        <v>159</v>
      </c>
      <c r="D23" s="54" t="s">
        <v>3</v>
      </c>
      <c r="E23" s="60">
        <v>75.900000000000006</v>
      </c>
      <c r="F23" s="48"/>
      <c r="G23" s="56">
        <v>0</v>
      </c>
      <c r="H23" s="50"/>
      <c r="I23" s="58">
        <f>E23*G23</f>
        <v>0</v>
      </c>
      <c r="J23" s="64"/>
    </row>
    <row r="24" spans="1:13" s="65" customFormat="1" x14ac:dyDescent="0.25">
      <c r="A24" s="6" t="s">
        <v>30</v>
      </c>
      <c r="B24" s="1" t="s">
        <v>26</v>
      </c>
      <c r="C24" s="9" t="s">
        <v>13</v>
      </c>
      <c r="D24" s="46" t="s">
        <v>5</v>
      </c>
      <c r="E24" s="47">
        <v>16</v>
      </c>
      <c r="F24" s="48">
        <v>0</v>
      </c>
      <c r="G24" s="49"/>
      <c r="H24" s="50">
        <f t="shared" ref="H24:H26" si="1">E24*F24</f>
        <v>0</v>
      </c>
      <c r="I24" s="51"/>
      <c r="K24" s="195"/>
      <c r="L24" s="195"/>
      <c r="M24" s="195"/>
    </row>
    <row r="25" spans="1:13" s="65" customFormat="1" x14ac:dyDescent="0.25">
      <c r="A25" s="6" t="s">
        <v>71</v>
      </c>
      <c r="B25" s="1" t="s">
        <v>26</v>
      </c>
      <c r="C25" s="9" t="s">
        <v>160</v>
      </c>
      <c r="D25" s="46" t="s">
        <v>5</v>
      </c>
      <c r="E25" s="47">
        <v>6</v>
      </c>
      <c r="F25" s="48">
        <v>0</v>
      </c>
      <c r="G25" s="49"/>
      <c r="H25" s="50">
        <f t="shared" si="1"/>
        <v>0</v>
      </c>
      <c r="I25" s="51"/>
      <c r="K25" s="195"/>
      <c r="L25" s="195"/>
      <c r="M25" s="195"/>
    </row>
    <row r="26" spans="1:13" ht="25.5" x14ac:dyDescent="0.25">
      <c r="A26" s="6" t="s">
        <v>72</v>
      </c>
      <c r="B26" s="1" t="s">
        <v>26</v>
      </c>
      <c r="C26" s="9" t="s">
        <v>161</v>
      </c>
      <c r="D26" s="46" t="s">
        <v>3</v>
      </c>
      <c r="E26" s="47">
        <v>75.900000000000006</v>
      </c>
      <c r="F26" s="48">
        <v>0</v>
      </c>
      <c r="G26" s="56"/>
      <c r="H26" s="50">
        <f t="shared" si="1"/>
        <v>0</v>
      </c>
      <c r="I26" s="58"/>
    </row>
    <row r="27" spans="1:13" ht="38.25" x14ac:dyDescent="0.25">
      <c r="A27" s="6" t="s">
        <v>254</v>
      </c>
      <c r="B27" s="1" t="s">
        <v>26</v>
      </c>
      <c r="C27" s="68" t="s">
        <v>162</v>
      </c>
      <c r="D27" s="11" t="s">
        <v>5</v>
      </c>
      <c r="E27" s="12">
        <v>18</v>
      </c>
      <c r="F27" s="61">
        <v>0</v>
      </c>
      <c r="G27" s="49"/>
      <c r="H27" s="50">
        <f>E27*F27</f>
        <v>0</v>
      </c>
      <c r="I27" s="51"/>
    </row>
    <row r="28" spans="1:13" ht="30" customHeight="1" x14ac:dyDescent="0.25">
      <c r="A28" s="74" t="s">
        <v>31</v>
      </c>
      <c r="B28" s="52" t="s">
        <v>25</v>
      </c>
      <c r="C28" s="75" t="s">
        <v>82</v>
      </c>
      <c r="D28" s="76" t="s">
        <v>5</v>
      </c>
      <c r="E28" s="77">
        <v>6</v>
      </c>
      <c r="F28" s="78"/>
      <c r="G28" s="71">
        <v>0</v>
      </c>
      <c r="H28" s="79"/>
      <c r="I28" s="73">
        <f>E28*G28</f>
        <v>0</v>
      </c>
    </row>
    <row r="29" spans="1:13" ht="25.5" x14ac:dyDescent="0.25">
      <c r="A29" s="69" t="s">
        <v>32</v>
      </c>
      <c r="B29" s="1" t="s">
        <v>26</v>
      </c>
      <c r="C29" s="81" t="s">
        <v>167</v>
      </c>
      <c r="D29" s="7" t="s">
        <v>5</v>
      </c>
      <c r="E29" s="82">
        <v>2</v>
      </c>
      <c r="F29" s="48">
        <v>0</v>
      </c>
      <c r="G29" s="71"/>
      <c r="H29" s="72">
        <f t="shared" ref="H29:H36" si="2">E29*F29</f>
        <v>0</v>
      </c>
      <c r="I29" s="73"/>
    </row>
    <row r="30" spans="1:13" ht="25.5" x14ac:dyDescent="0.25">
      <c r="A30" s="69" t="s">
        <v>33</v>
      </c>
      <c r="B30" s="6" t="s">
        <v>26</v>
      </c>
      <c r="C30" s="80" t="s">
        <v>166</v>
      </c>
      <c r="D30" s="46" t="s">
        <v>3</v>
      </c>
      <c r="E30" s="47">
        <v>2</v>
      </c>
      <c r="F30" s="61">
        <v>0</v>
      </c>
      <c r="G30" s="71"/>
      <c r="H30" s="72">
        <f t="shared" si="2"/>
        <v>0</v>
      </c>
      <c r="I30" s="73"/>
    </row>
    <row r="31" spans="1:13" ht="25.5" x14ac:dyDescent="0.25">
      <c r="A31" s="69" t="s">
        <v>76</v>
      </c>
      <c r="B31" s="6" t="s">
        <v>26</v>
      </c>
      <c r="C31" s="80" t="s">
        <v>176</v>
      </c>
      <c r="D31" s="46" t="s">
        <v>3</v>
      </c>
      <c r="E31" s="47">
        <v>7</v>
      </c>
      <c r="F31" s="48">
        <v>0</v>
      </c>
      <c r="G31" s="71"/>
      <c r="H31" s="72">
        <f t="shared" si="2"/>
        <v>0</v>
      </c>
      <c r="I31" s="73"/>
    </row>
    <row r="32" spans="1:13" ht="38.25" x14ac:dyDescent="0.25">
      <c r="A32" s="69" t="s">
        <v>193</v>
      </c>
      <c r="B32" s="1" t="s">
        <v>26</v>
      </c>
      <c r="C32" s="68" t="s">
        <v>163</v>
      </c>
      <c r="D32" s="4" t="s">
        <v>5</v>
      </c>
      <c r="E32" s="5">
        <v>2</v>
      </c>
      <c r="F32" s="48">
        <v>0</v>
      </c>
      <c r="G32" s="56"/>
      <c r="H32" s="50">
        <f t="shared" si="2"/>
        <v>0</v>
      </c>
      <c r="I32" s="73"/>
    </row>
    <row r="33" spans="1:9" ht="38.25" x14ac:dyDescent="0.25">
      <c r="A33" s="69" t="s">
        <v>194</v>
      </c>
      <c r="B33" s="1" t="s">
        <v>26</v>
      </c>
      <c r="C33" s="68" t="s">
        <v>164</v>
      </c>
      <c r="D33" s="4" t="s">
        <v>5</v>
      </c>
      <c r="E33" s="5">
        <v>3</v>
      </c>
      <c r="F33" s="70">
        <v>0</v>
      </c>
      <c r="G33" s="71"/>
      <c r="H33" s="72">
        <f t="shared" si="2"/>
        <v>0</v>
      </c>
      <c r="I33" s="73"/>
    </row>
    <row r="34" spans="1:9" ht="25.5" x14ac:dyDescent="0.25">
      <c r="A34" s="69" t="s">
        <v>195</v>
      </c>
      <c r="B34" s="1" t="s">
        <v>26</v>
      </c>
      <c r="C34" s="81" t="s">
        <v>84</v>
      </c>
      <c r="D34" s="7" t="s">
        <v>5</v>
      </c>
      <c r="E34" s="82">
        <v>4</v>
      </c>
      <c r="F34" s="48">
        <v>0</v>
      </c>
      <c r="G34" s="71"/>
      <c r="H34" s="72">
        <f t="shared" si="2"/>
        <v>0</v>
      </c>
      <c r="I34" s="73"/>
    </row>
    <row r="35" spans="1:9" ht="25.5" x14ac:dyDescent="0.25">
      <c r="A35" s="69" t="s">
        <v>196</v>
      </c>
      <c r="B35" s="6" t="s">
        <v>26</v>
      </c>
      <c r="C35" s="80" t="s">
        <v>79</v>
      </c>
      <c r="D35" s="46" t="s">
        <v>3</v>
      </c>
      <c r="E35" s="47">
        <v>1</v>
      </c>
      <c r="F35" s="61">
        <v>0</v>
      </c>
      <c r="G35" s="71"/>
      <c r="H35" s="72">
        <f t="shared" si="2"/>
        <v>0</v>
      </c>
      <c r="I35" s="73"/>
    </row>
    <row r="36" spans="1:9" ht="25.5" x14ac:dyDescent="0.25">
      <c r="A36" s="69" t="s">
        <v>197</v>
      </c>
      <c r="B36" s="6" t="s">
        <v>26</v>
      </c>
      <c r="C36" s="80" t="s">
        <v>165</v>
      </c>
      <c r="D36" s="46" t="s">
        <v>3</v>
      </c>
      <c r="E36" s="47">
        <v>1</v>
      </c>
      <c r="F36" s="61">
        <v>0</v>
      </c>
      <c r="G36" s="71"/>
      <c r="H36" s="72">
        <f t="shared" si="2"/>
        <v>0</v>
      </c>
      <c r="I36" s="73"/>
    </row>
    <row r="37" spans="1:9" ht="27.75" customHeight="1" x14ac:dyDescent="0.25">
      <c r="A37" s="74" t="s">
        <v>34</v>
      </c>
      <c r="B37" s="52" t="s">
        <v>25</v>
      </c>
      <c r="C37" s="75" t="s">
        <v>85</v>
      </c>
      <c r="D37" s="76" t="s">
        <v>2</v>
      </c>
      <c r="E37" s="77">
        <v>118.2</v>
      </c>
      <c r="F37" s="78"/>
      <c r="G37" s="71">
        <v>0</v>
      </c>
      <c r="H37" s="79"/>
      <c r="I37" s="73">
        <f>E37*G37</f>
        <v>0</v>
      </c>
    </row>
    <row r="38" spans="1:9" x14ac:dyDescent="0.25">
      <c r="A38" s="69" t="s">
        <v>35</v>
      </c>
      <c r="B38" s="1" t="s">
        <v>26</v>
      </c>
      <c r="C38" s="81" t="s">
        <v>86</v>
      </c>
      <c r="D38" s="7" t="s">
        <v>4</v>
      </c>
      <c r="E38" s="83">
        <v>18.899999999999999</v>
      </c>
      <c r="F38" s="48">
        <v>0</v>
      </c>
      <c r="G38" s="71"/>
      <c r="H38" s="72">
        <f t="shared" ref="H38:H42" si="3">E38*F38</f>
        <v>0</v>
      </c>
      <c r="I38" s="73"/>
    </row>
    <row r="39" spans="1:9" ht="35.25" customHeight="1" x14ac:dyDescent="0.25">
      <c r="A39" s="74" t="s">
        <v>37</v>
      </c>
      <c r="B39" s="52" t="s">
        <v>25</v>
      </c>
      <c r="C39" s="75" t="s">
        <v>88</v>
      </c>
      <c r="D39" s="76" t="s">
        <v>0</v>
      </c>
      <c r="E39" s="77">
        <v>3.8</v>
      </c>
      <c r="F39" s="78"/>
      <c r="G39" s="71">
        <v>0</v>
      </c>
      <c r="H39" s="79"/>
      <c r="I39" s="73">
        <f>E39*G39</f>
        <v>0</v>
      </c>
    </row>
    <row r="40" spans="1:9" x14ac:dyDescent="0.25">
      <c r="A40" s="69" t="s">
        <v>38</v>
      </c>
      <c r="B40" s="1" t="s">
        <v>26</v>
      </c>
      <c r="C40" s="81" t="s">
        <v>89</v>
      </c>
      <c r="D40" s="7" t="s">
        <v>0</v>
      </c>
      <c r="E40" s="83">
        <v>5.85</v>
      </c>
      <c r="F40" s="48">
        <v>0</v>
      </c>
      <c r="G40" s="71"/>
      <c r="H40" s="72">
        <f t="shared" si="3"/>
        <v>0</v>
      </c>
      <c r="I40" s="73"/>
    </row>
    <row r="41" spans="1:9" ht="29.25" customHeight="1" x14ac:dyDescent="0.25">
      <c r="A41" s="52" t="s">
        <v>40</v>
      </c>
      <c r="B41" s="52" t="s">
        <v>25</v>
      </c>
      <c r="C41" s="75" t="s">
        <v>92</v>
      </c>
      <c r="D41" s="76" t="s">
        <v>2</v>
      </c>
      <c r="E41" s="77">
        <v>71.3</v>
      </c>
      <c r="F41" s="78"/>
      <c r="G41" s="71">
        <v>0</v>
      </c>
      <c r="H41" s="79"/>
      <c r="I41" s="73">
        <f>E41*G41</f>
        <v>0</v>
      </c>
    </row>
    <row r="42" spans="1:9" ht="13.5" thickBot="1" x14ac:dyDescent="0.3">
      <c r="A42" s="69" t="s">
        <v>41</v>
      </c>
      <c r="B42" s="69" t="s">
        <v>26</v>
      </c>
      <c r="C42" s="81" t="s">
        <v>93</v>
      </c>
      <c r="D42" s="7" t="s">
        <v>2</v>
      </c>
      <c r="E42" s="128">
        <f>1.16*E41</f>
        <v>82.707999999999984</v>
      </c>
      <c r="F42" s="129">
        <v>0</v>
      </c>
      <c r="G42" s="71"/>
      <c r="H42" s="72">
        <f t="shared" si="3"/>
        <v>0</v>
      </c>
      <c r="I42" s="130"/>
    </row>
    <row r="43" spans="1:9" ht="13.5" thickBot="1" x14ac:dyDescent="0.3">
      <c r="A43" s="120"/>
      <c r="B43" s="120"/>
      <c r="C43" s="137" t="s">
        <v>94</v>
      </c>
      <c r="D43" s="121"/>
      <c r="E43" s="121"/>
      <c r="F43" s="122"/>
      <c r="G43" s="123"/>
      <c r="H43" s="98">
        <f>SUM(H13:H42)</f>
        <v>0</v>
      </c>
      <c r="I43" s="125">
        <f>SUM(I10:I42)</f>
        <v>0</v>
      </c>
    </row>
    <row r="44" spans="1:9" ht="13.5" thickBot="1" x14ac:dyDescent="0.3">
      <c r="A44" s="93"/>
      <c r="B44" s="93"/>
      <c r="C44" s="131" t="s">
        <v>95</v>
      </c>
      <c r="D44" s="132"/>
      <c r="E44" s="132"/>
      <c r="F44" s="133"/>
      <c r="G44" s="134"/>
      <c r="H44" s="135"/>
      <c r="I44" s="136">
        <f>H43+I43</f>
        <v>0</v>
      </c>
    </row>
    <row r="45" spans="1:9" ht="13.5" thickBot="1" x14ac:dyDescent="0.3">
      <c r="A45" s="126"/>
      <c r="B45" s="126"/>
      <c r="C45" s="127"/>
      <c r="D45" s="115"/>
      <c r="E45" s="115"/>
      <c r="F45" s="116"/>
      <c r="G45" s="117"/>
      <c r="H45" s="118"/>
      <c r="I45" s="119"/>
    </row>
    <row r="46" spans="1:9" ht="13.5" thickBot="1" x14ac:dyDescent="0.3">
      <c r="A46" s="120"/>
      <c r="B46" s="182" t="s">
        <v>318</v>
      </c>
      <c r="C46" s="138" t="s">
        <v>96</v>
      </c>
      <c r="D46" s="121"/>
      <c r="E46" s="121"/>
      <c r="F46" s="122"/>
      <c r="G46" s="123"/>
      <c r="H46" s="124"/>
      <c r="I46" s="125"/>
    </row>
    <row r="47" spans="1:9" ht="45" customHeight="1" x14ac:dyDescent="0.25">
      <c r="A47" s="37" t="s">
        <v>357</v>
      </c>
      <c r="B47" s="37" t="s">
        <v>25</v>
      </c>
      <c r="C47" s="114" t="s">
        <v>429</v>
      </c>
      <c r="D47" s="115" t="s">
        <v>0</v>
      </c>
      <c r="E47" s="169">
        <v>57.3</v>
      </c>
      <c r="F47" s="116"/>
      <c r="G47" s="117">
        <v>0</v>
      </c>
      <c r="H47" s="118"/>
      <c r="I47" s="119">
        <f t="shared" ref="I47:I54" si="4">E47*G47</f>
        <v>0</v>
      </c>
    </row>
    <row r="48" spans="1:9" ht="44.25" customHeight="1" x14ac:dyDescent="0.25">
      <c r="A48" s="52" t="s">
        <v>6</v>
      </c>
      <c r="B48" s="37" t="s">
        <v>25</v>
      </c>
      <c r="C48" s="75" t="s">
        <v>422</v>
      </c>
      <c r="D48" s="76" t="s">
        <v>0</v>
      </c>
      <c r="E48" s="170">
        <v>26</v>
      </c>
      <c r="F48" s="55"/>
      <c r="G48" s="71">
        <v>0</v>
      </c>
      <c r="H48" s="79"/>
      <c r="I48" s="73">
        <f t="shared" si="4"/>
        <v>0</v>
      </c>
    </row>
    <row r="49" spans="1:9" x14ac:dyDescent="0.25">
      <c r="A49" s="37" t="s">
        <v>9</v>
      </c>
      <c r="B49" s="37" t="s">
        <v>25</v>
      </c>
      <c r="C49" s="75" t="s">
        <v>317</v>
      </c>
      <c r="D49" s="76" t="s">
        <v>0</v>
      </c>
      <c r="E49" s="76">
        <v>10.6</v>
      </c>
      <c r="F49" s="55"/>
      <c r="G49" s="71">
        <v>0</v>
      </c>
      <c r="H49" s="79"/>
      <c r="I49" s="73">
        <f t="shared" si="4"/>
        <v>0</v>
      </c>
    </row>
    <row r="50" spans="1:9" x14ac:dyDescent="0.25">
      <c r="A50" s="37" t="s">
        <v>10</v>
      </c>
      <c r="B50" s="37" t="s">
        <v>25</v>
      </c>
      <c r="C50" s="75" t="s">
        <v>369</v>
      </c>
      <c r="D50" s="76" t="s">
        <v>0</v>
      </c>
      <c r="E50" s="76">
        <v>9.1999999999999993</v>
      </c>
      <c r="F50" s="55"/>
      <c r="G50" s="71">
        <v>0</v>
      </c>
      <c r="H50" s="79"/>
      <c r="I50" s="73">
        <f t="shared" si="4"/>
        <v>0</v>
      </c>
    </row>
    <row r="51" spans="1:9" ht="25.5" x14ac:dyDescent="0.25">
      <c r="A51" s="52" t="s">
        <v>11</v>
      </c>
      <c r="B51" s="37" t="s">
        <v>25</v>
      </c>
      <c r="C51" s="75" t="s">
        <v>97</v>
      </c>
      <c r="D51" s="76" t="s">
        <v>2</v>
      </c>
      <c r="E51" s="76">
        <v>43.8</v>
      </c>
      <c r="F51" s="55"/>
      <c r="G51" s="71">
        <v>0</v>
      </c>
      <c r="H51" s="79"/>
      <c r="I51" s="73">
        <f t="shared" si="4"/>
        <v>0</v>
      </c>
    </row>
    <row r="52" spans="1:9" ht="20.25" hidden="1" customHeight="1" x14ac:dyDescent="0.25">
      <c r="A52" s="37" t="s">
        <v>12</v>
      </c>
      <c r="B52" s="37" t="s">
        <v>25</v>
      </c>
      <c r="C52" s="75" t="s">
        <v>98</v>
      </c>
      <c r="D52" s="76" t="s">
        <v>1</v>
      </c>
      <c r="E52" s="171">
        <f>9.2*1.6</f>
        <v>14.719999999999999</v>
      </c>
      <c r="F52" s="55"/>
      <c r="G52" s="71">
        <v>0</v>
      </c>
      <c r="H52" s="79"/>
      <c r="I52" s="73">
        <f t="shared" si="4"/>
        <v>0</v>
      </c>
    </row>
    <row r="53" spans="1:9" hidden="1" x14ac:dyDescent="0.25">
      <c r="A53" s="52" t="s">
        <v>29</v>
      </c>
      <c r="B53" s="37" t="s">
        <v>25</v>
      </c>
      <c r="C53" s="75" t="s">
        <v>323</v>
      </c>
      <c r="D53" s="76" t="s">
        <v>1</v>
      </c>
      <c r="E53" s="76">
        <v>155</v>
      </c>
      <c r="F53" s="55"/>
      <c r="G53" s="71">
        <v>0</v>
      </c>
      <c r="H53" s="79"/>
      <c r="I53" s="73">
        <f t="shared" si="4"/>
        <v>0</v>
      </c>
    </row>
    <row r="54" spans="1:9" ht="25.5" x14ac:dyDescent="0.25">
      <c r="A54" s="52" t="s">
        <v>12</v>
      </c>
      <c r="B54" s="37" t="s">
        <v>25</v>
      </c>
      <c r="C54" s="75" t="s">
        <v>316</v>
      </c>
      <c r="D54" s="76" t="s">
        <v>0</v>
      </c>
      <c r="E54" s="76">
        <v>6.3</v>
      </c>
      <c r="F54" s="55"/>
      <c r="G54" s="71">
        <v>0</v>
      </c>
      <c r="H54" s="79"/>
      <c r="I54" s="73">
        <f t="shared" si="4"/>
        <v>0</v>
      </c>
    </row>
    <row r="55" spans="1:9" ht="25.5" x14ac:dyDescent="0.25">
      <c r="A55" s="6" t="s">
        <v>354</v>
      </c>
      <c r="B55" s="6" t="s">
        <v>26</v>
      </c>
      <c r="C55" s="80" t="s">
        <v>370</v>
      </c>
      <c r="D55" s="8" t="s">
        <v>0</v>
      </c>
      <c r="E55" s="8">
        <f>1.1*E54</f>
        <v>6.9300000000000006</v>
      </c>
      <c r="F55" s="48">
        <v>0</v>
      </c>
      <c r="G55" s="56"/>
      <c r="H55" s="50">
        <f t="shared" ref="H55" si="5">E55*F55</f>
        <v>0</v>
      </c>
      <c r="I55" s="58"/>
    </row>
    <row r="56" spans="1:9" ht="25.5" x14ac:dyDescent="0.25">
      <c r="A56" s="52" t="s">
        <v>29</v>
      </c>
      <c r="B56" s="37" t="s">
        <v>25</v>
      </c>
      <c r="C56" s="75" t="s">
        <v>104</v>
      </c>
      <c r="D56" s="86" t="s">
        <v>0</v>
      </c>
      <c r="E56" s="86">
        <v>2.8</v>
      </c>
      <c r="F56" s="55"/>
      <c r="G56" s="56">
        <v>0</v>
      </c>
      <c r="H56" s="57"/>
      <c r="I56" s="58">
        <f>E56*G56</f>
        <v>0</v>
      </c>
    </row>
    <row r="57" spans="1:9" x14ac:dyDescent="0.25">
      <c r="A57" s="1" t="s">
        <v>30</v>
      </c>
      <c r="B57" s="1" t="s">
        <v>26</v>
      </c>
      <c r="C57" s="81" t="s">
        <v>107</v>
      </c>
      <c r="D57" s="84" t="s">
        <v>5</v>
      </c>
      <c r="E57" s="84">
        <v>9</v>
      </c>
      <c r="F57" s="41">
        <v>0</v>
      </c>
      <c r="G57" s="42"/>
      <c r="H57" s="43">
        <f>E57*F57</f>
        <v>0</v>
      </c>
      <c r="I57" s="44"/>
    </row>
    <row r="58" spans="1:9" x14ac:dyDescent="0.25">
      <c r="A58" s="1" t="s">
        <v>71</v>
      </c>
      <c r="B58" s="1" t="s">
        <v>26</v>
      </c>
      <c r="C58" s="81" t="s">
        <v>112</v>
      </c>
      <c r="D58" s="84" t="s">
        <v>0</v>
      </c>
      <c r="E58" s="84">
        <v>0.21279999999999999</v>
      </c>
      <c r="F58" s="41">
        <v>0</v>
      </c>
      <c r="G58" s="42"/>
      <c r="H58" s="43">
        <f t="shared" ref="H58:H61" si="6">E58*F58</f>
        <v>0</v>
      </c>
      <c r="I58" s="44"/>
    </row>
    <row r="59" spans="1:9" x14ac:dyDescent="0.25">
      <c r="A59" s="1" t="s">
        <v>72</v>
      </c>
      <c r="B59" s="1" t="s">
        <v>26</v>
      </c>
      <c r="C59" s="81" t="s">
        <v>62</v>
      </c>
      <c r="D59" s="84" t="s">
        <v>5</v>
      </c>
      <c r="E59" s="84">
        <v>4</v>
      </c>
      <c r="F59" s="41">
        <v>0</v>
      </c>
      <c r="G59" s="42"/>
      <c r="H59" s="43">
        <f t="shared" si="6"/>
        <v>0</v>
      </c>
      <c r="I59" s="44"/>
    </row>
    <row r="60" spans="1:9" x14ac:dyDescent="0.25">
      <c r="A60" s="1" t="s">
        <v>254</v>
      </c>
      <c r="B60" s="1" t="s">
        <v>26</v>
      </c>
      <c r="C60" s="81" t="s">
        <v>269</v>
      </c>
      <c r="D60" s="84" t="s">
        <v>2</v>
      </c>
      <c r="E60" s="84">
        <v>15.82</v>
      </c>
      <c r="F60" s="41">
        <v>0</v>
      </c>
      <c r="G60" s="42"/>
      <c r="H60" s="43">
        <f t="shared" si="6"/>
        <v>0</v>
      </c>
      <c r="I60" s="44"/>
    </row>
    <row r="61" spans="1:9" x14ac:dyDescent="0.25">
      <c r="A61" s="1" t="s">
        <v>255</v>
      </c>
      <c r="B61" s="1" t="s">
        <v>26</v>
      </c>
      <c r="C61" s="81" t="s">
        <v>268</v>
      </c>
      <c r="D61" s="84" t="s">
        <v>4</v>
      </c>
      <c r="E61" s="84">
        <v>96.6</v>
      </c>
      <c r="F61" s="41">
        <v>0</v>
      </c>
      <c r="G61" s="42"/>
      <c r="H61" s="43">
        <f t="shared" si="6"/>
        <v>0</v>
      </c>
      <c r="I61" s="44"/>
    </row>
    <row r="62" spans="1:9" ht="51" customHeight="1" x14ac:dyDescent="0.25">
      <c r="A62" s="37" t="s">
        <v>31</v>
      </c>
      <c r="B62" s="37" t="s">
        <v>25</v>
      </c>
      <c r="C62" s="75" t="s">
        <v>169</v>
      </c>
      <c r="D62" s="38" t="s">
        <v>3</v>
      </c>
      <c r="E62" s="38">
        <v>17.600000000000001</v>
      </c>
      <c r="F62" s="168"/>
      <c r="G62" s="42">
        <v>0</v>
      </c>
      <c r="H62" s="91"/>
      <c r="I62" s="44">
        <f>E62*G62</f>
        <v>0</v>
      </c>
    </row>
    <row r="63" spans="1:9" x14ac:dyDescent="0.25">
      <c r="A63" s="1" t="s">
        <v>32</v>
      </c>
      <c r="B63" s="1" t="s">
        <v>26</v>
      </c>
      <c r="C63" s="81" t="s">
        <v>170</v>
      </c>
      <c r="D63" s="84" t="s">
        <v>5</v>
      </c>
      <c r="E63" s="46">
        <v>4</v>
      </c>
      <c r="F63" s="61">
        <v>0</v>
      </c>
      <c r="G63" s="49"/>
      <c r="H63" s="50">
        <f>E63*F63</f>
        <v>0</v>
      </c>
      <c r="I63" s="51"/>
    </row>
    <row r="64" spans="1:9" x14ac:dyDescent="0.25">
      <c r="A64" s="1" t="s">
        <v>33</v>
      </c>
      <c r="B64" s="6" t="s">
        <v>26</v>
      </c>
      <c r="C64" s="81" t="s">
        <v>111</v>
      </c>
      <c r="D64" s="46" t="s">
        <v>2</v>
      </c>
      <c r="E64" s="46">
        <v>1.702</v>
      </c>
      <c r="F64" s="61">
        <v>0</v>
      </c>
      <c r="G64" s="56"/>
      <c r="H64" s="50">
        <f t="shared" ref="H64" si="7">E64*F64</f>
        <v>0</v>
      </c>
      <c r="I64" s="44"/>
    </row>
    <row r="65" spans="1:13" s="65" customFormat="1" x14ac:dyDescent="0.25">
      <c r="A65" s="1" t="s">
        <v>76</v>
      </c>
      <c r="B65" s="6" t="s">
        <v>26</v>
      </c>
      <c r="C65" s="81" t="s">
        <v>171</v>
      </c>
      <c r="D65" s="46" t="s">
        <v>5</v>
      </c>
      <c r="E65" s="46">
        <v>4</v>
      </c>
      <c r="F65" s="61">
        <v>0</v>
      </c>
      <c r="G65" s="49"/>
      <c r="H65" s="50">
        <f t="shared" ref="H65:H69" si="8">E65*F65</f>
        <v>0</v>
      </c>
      <c r="I65" s="51"/>
      <c r="K65" s="195"/>
      <c r="L65" s="195"/>
      <c r="M65" s="195"/>
    </row>
    <row r="66" spans="1:13" ht="51" x14ac:dyDescent="0.25">
      <c r="A66" s="1" t="s">
        <v>193</v>
      </c>
      <c r="B66" s="6" t="s">
        <v>26</v>
      </c>
      <c r="C66" s="45" t="s">
        <v>172</v>
      </c>
      <c r="D66" s="46" t="s">
        <v>3</v>
      </c>
      <c r="E66" s="46">
        <v>17.600000000000001</v>
      </c>
      <c r="F66" s="61">
        <v>0</v>
      </c>
      <c r="G66" s="49"/>
      <c r="H66" s="50">
        <f t="shared" si="8"/>
        <v>0</v>
      </c>
      <c r="I66" s="44"/>
    </row>
    <row r="67" spans="1:13" ht="25.5" x14ac:dyDescent="0.25">
      <c r="A67" s="1" t="s">
        <v>194</v>
      </c>
      <c r="B67" s="6" t="s">
        <v>26</v>
      </c>
      <c r="C67" s="9" t="s">
        <v>174</v>
      </c>
      <c r="D67" s="46" t="s">
        <v>5</v>
      </c>
      <c r="E67" s="46">
        <v>2</v>
      </c>
      <c r="F67" s="61">
        <v>0</v>
      </c>
      <c r="G67" s="49"/>
      <c r="H67" s="50">
        <f t="shared" si="8"/>
        <v>0</v>
      </c>
      <c r="I67" s="51"/>
    </row>
    <row r="68" spans="1:13" x14ac:dyDescent="0.25">
      <c r="A68" s="1" t="s">
        <v>195</v>
      </c>
      <c r="B68" s="6" t="s">
        <v>26</v>
      </c>
      <c r="C68" s="9" t="s">
        <v>115</v>
      </c>
      <c r="D68" s="46" t="s">
        <v>4</v>
      </c>
      <c r="E68" s="46">
        <v>1.6</v>
      </c>
      <c r="F68" s="61">
        <v>0</v>
      </c>
      <c r="G68" s="49"/>
      <c r="H68" s="50">
        <f t="shared" si="8"/>
        <v>0</v>
      </c>
      <c r="I68" s="51"/>
    </row>
    <row r="69" spans="1:13" x14ac:dyDescent="0.25">
      <c r="A69" s="1" t="s">
        <v>196</v>
      </c>
      <c r="B69" s="6" t="s">
        <v>26</v>
      </c>
      <c r="C69" s="9" t="s">
        <v>116</v>
      </c>
      <c r="D69" s="46" t="s">
        <v>4</v>
      </c>
      <c r="E69" s="46">
        <v>2.2400000000000002</v>
      </c>
      <c r="F69" s="61">
        <v>0</v>
      </c>
      <c r="G69" s="49"/>
      <c r="H69" s="50">
        <f t="shared" si="8"/>
        <v>0</v>
      </c>
      <c r="I69" s="51"/>
    </row>
    <row r="70" spans="1:13" ht="25.5" x14ac:dyDescent="0.25">
      <c r="A70" s="52" t="s">
        <v>34</v>
      </c>
      <c r="B70" s="54" t="s">
        <v>25</v>
      </c>
      <c r="C70" s="85" t="s">
        <v>43</v>
      </c>
      <c r="D70" s="86" t="s">
        <v>5</v>
      </c>
      <c r="E70" s="86">
        <v>5</v>
      </c>
      <c r="F70" s="55"/>
      <c r="G70" s="56">
        <v>0</v>
      </c>
      <c r="H70" s="57"/>
      <c r="I70" s="58">
        <f>E70*G70</f>
        <v>0</v>
      </c>
    </row>
    <row r="71" spans="1:13" ht="25.5" x14ac:dyDescent="0.25">
      <c r="A71" s="52" t="s">
        <v>37</v>
      </c>
      <c r="B71" s="54" t="s">
        <v>25</v>
      </c>
      <c r="C71" s="87" t="s">
        <v>279</v>
      </c>
      <c r="D71" s="38" t="s">
        <v>3</v>
      </c>
      <c r="E71" s="38">
        <v>7.2</v>
      </c>
      <c r="F71" s="168"/>
      <c r="G71" s="42">
        <v>0</v>
      </c>
      <c r="H71" s="43"/>
      <c r="I71" s="58">
        <f>E71*G71</f>
        <v>0</v>
      </c>
    </row>
    <row r="72" spans="1:13" x14ac:dyDescent="0.25">
      <c r="A72" s="6" t="s">
        <v>38</v>
      </c>
      <c r="B72" s="6" t="s">
        <v>26</v>
      </c>
      <c r="C72" s="89" t="s">
        <v>280</v>
      </c>
      <c r="D72" s="46" t="s">
        <v>3</v>
      </c>
      <c r="E72" s="46">
        <v>7.2</v>
      </c>
      <c r="F72" s="61">
        <v>0</v>
      </c>
      <c r="G72" s="49">
        <v>0</v>
      </c>
      <c r="H72" s="50">
        <f>E72*F72</f>
        <v>0</v>
      </c>
      <c r="I72" s="90"/>
    </row>
    <row r="73" spans="1:13" ht="25.5" x14ac:dyDescent="0.25">
      <c r="A73" s="52" t="s">
        <v>40</v>
      </c>
      <c r="B73" s="54" t="s">
        <v>25</v>
      </c>
      <c r="C73" s="87" t="s">
        <v>118</v>
      </c>
      <c r="D73" s="38" t="s">
        <v>3</v>
      </c>
      <c r="E73" s="38">
        <v>2.7</v>
      </c>
      <c r="F73" s="168"/>
      <c r="G73" s="42">
        <v>0</v>
      </c>
      <c r="H73" s="43"/>
      <c r="I73" s="58">
        <f>E73*G73</f>
        <v>0</v>
      </c>
    </row>
    <row r="74" spans="1:13" x14ac:dyDescent="0.25">
      <c r="A74" s="6" t="s">
        <v>41</v>
      </c>
      <c r="B74" s="6" t="s">
        <v>26</v>
      </c>
      <c r="C74" s="89" t="s">
        <v>119</v>
      </c>
      <c r="D74" s="46" t="s">
        <v>3</v>
      </c>
      <c r="E74" s="46">
        <v>2.7</v>
      </c>
      <c r="F74" s="61">
        <v>0</v>
      </c>
      <c r="G74" s="49">
        <v>0</v>
      </c>
      <c r="H74" s="50">
        <f>E74*F74</f>
        <v>0</v>
      </c>
      <c r="I74" s="90"/>
    </row>
    <row r="75" spans="1:13" ht="38.25" x14ac:dyDescent="0.25">
      <c r="A75" s="52" t="s">
        <v>42</v>
      </c>
      <c r="B75" s="54" t="s">
        <v>25</v>
      </c>
      <c r="C75" s="87" t="s">
        <v>292</v>
      </c>
      <c r="D75" s="54" t="s">
        <v>5</v>
      </c>
      <c r="E75" s="54">
        <v>1</v>
      </c>
      <c r="F75" s="67"/>
      <c r="G75" s="56">
        <v>0</v>
      </c>
      <c r="H75" s="57"/>
      <c r="I75" s="44">
        <f>E75*G75</f>
        <v>0</v>
      </c>
    </row>
    <row r="76" spans="1:13" x14ac:dyDescent="0.25">
      <c r="A76" s="6" t="s">
        <v>90</v>
      </c>
      <c r="B76" s="6" t="s">
        <v>26</v>
      </c>
      <c r="C76" s="89" t="s">
        <v>293</v>
      </c>
      <c r="D76" s="46" t="s">
        <v>5</v>
      </c>
      <c r="E76" s="46">
        <v>1</v>
      </c>
      <c r="F76" s="61">
        <v>0</v>
      </c>
      <c r="G76" s="49"/>
      <c r="H76" s="50">
        <f>E76*F76</f>
        <v>0</v>
      </c>
      <c r="I76" s="44"/>
    </row>
    <row r="77" spans="1:13" ht="38.25" x14ac:dyDescent="0.25">
      <c r="A77" s="52" t="s">
        <v>44</v>
      </c>
      <c r="B77" s="54" t="s">
        <v>25</v>
      </c>
      <c r="C77" s="87" t="s">
        <v>120</v>
      </c>
      <c r="D77" s="54" t="s">
        <v>5</v>
      </c>
      <c r="E77" s="54">
        <v>1</v>
      </c>
      <c r="F77" s="67"/>
      <c r="G77" s="56">
        <v>0</v>
      </c>
      <c r="H77" s="57"/>
      <c r="I77" s="44">
        <f>E77*G77</f>
        <v>0</v>
      </c>
    </row>
    <row r="78" spans="1:13" x14ac:dyDescent="0.25">
      <c r="A78" s="6" t="s">
        <v>45</v>
      </c>
      <c r="B78" s="6" t="s">
        <v>26</v>
      </c>
      <c r="C78" s="89" t="s">
        <v>121</v>
      </c>
      <c r="D78" s="46" t="s">
        <v>5</v>
      </c>
      <c r="E78" s="46">
        <v>1</v>
      </c>
      <c r="F78" s="61">
        <v>0</v>
      </c>
      <c r="G78" s="49"/>
      <c r="H78" s="50">
        <f>E78*F78</f>
        <v>0</v>
      </c>
      <c r="I78" s="44"/>
    </row>
    <row r="79" spans="1:13" x14ac:dyDescent="0.25">
      <c r="A79" s="52" t="s">
        <v>46</v>
      </c>
      <c r="B79" s="234" t="s">
        <v>25</v>
      </c>
      <c r="C79" s="235" t="s">
        <v>374</v>
      </c>
      <c r="D79" s="86" t="s">
        <v>0</v>
      </c>
      <c r="E79" s="236">
        <v>0.6</v>
      </c>
      <c r="F79" s="237"/>
      <c r="G79" s="238">
        <v>0</v>
      </c>
      <c r="H79" s="239"/>
      <c r="I79" s="240">
        <v>0</v>
      </c>
    </row>
    <row r="80" spans="1:13" x14ac:dyDescent="0.25">
      <c r="A80" s="6" t="s">
        <v>359</v>
      </c>
      <c r="B80" s="241" t="s">
        <v>26</v>
      </c>
      <c r="C80" s="229" t="s">
        <v>375</v>
      </c>
      <c r="D80" s="242" t="s">
        <v>0</v>
      </c>
      <c r="E80" s="243">
        <v>0.74399999999999999</v>
      </c>
      <c r="F80" s="244">
        <v>0</v>
      </c>
      <c r="G80" s="245"/>
      <c r="H80" s="246">
        <v>0</v>
      </c>
      <c r="I80" s="247"/>
    </row>
    <row r="81" spans="1:9" ht="25.5" x14ac:dyDescent="0.25">
      <c r="A81" s="52" t="s">
        <v>47</v>
      </c>
      <c r="B81" s="54" t="s">
        <v>25</v>
      </c>
      <c r="C81" s="63" t="s">
        <v>284</v>
      </c>
      <c r="D81" s="54" t="s">
        <v>0</v>
      </c>
      <c r="E81" s="54">
        <v>1.042</v>
      </c>
      <c r="F81" s="67"/>
      <c r="G81" s="56">
        <v>0</v>
      </c>
      <c r="H81" s="57"/>
      <c r="I81" s="58">
        <f>E81*G81</f>
        <v>0</v>
      </c>
    </row>
    <row r="82" spans="1:9" x14ac:dyDescent="0.25">
      <c r="A82" s="6" t="s">
        <v>360</v>
      </c>
      <c r="B82" s="6" t="s">
        <v>26</v>
      </c>
      <c r="C82" s="9" t="s">
        <v>285</v>
      </c>
      <c r="D82" s="46" t="s">
        <v>5</v>
      </c>
      <c r="E82" s="46">
        <v>9</v>
      </c>
      <c r="F82" s="61">
        <v>0</v>
      </c>
      <c r="G82" s="49"/>
      <c r="H82" s="50">
        <f>E82*F82</f>
        <v>0</v>
      </c>
      <c r="I82" s="51"/>
    </row>
    <row r="83" spans="1:9" ht="25.5" x14ac:dyDescent="0.25">
      <c r="A83" s="6" t="s">
        <v>390</v>
      </c>
      <c r="B83" s="6" t="s">
        <v>26</v>
      </c>
      <c r="C83" s="9" t="s">
        <v>286</v>
      </c>
      <c r="D83" s="46" t="s">
        <v>5</v>
      </c>
      <c r="E83" s="46">
        <v>1</v>
      </c>
      <c r="F83" s="61">
        <v>0</v>
      </c>
      <c r="G83" s="49"/>
      <c r="H83" s="50">
        <f t="shared" ref="H83:H88" si="9">E83*F83</f>
        <v>0</v>
      </c>
      <c r="I83" s="51"/>
    </row>
    <row r="84" spans="1:9" x14ac:dyDescent="0.25">
      <c r="A84" s="6" t="s">
        <v>430</v>
      </c>
      <c r="B84" s="6" t="s">
        <v>26</v>
      </c>
      <c r="C84" s="9" t="s">
        <v>289</v>
      </c>
      <c r="D84" s="46" t="s">
        <v>5</v>
      </c>
      <c r="E84" s="46">
        <v>1</v>
      </c>
      <c r="F84" s="61">
        <v>0</v>
      </c>
      <c r="G84" s="49"/>
      <c r="H84" s="50">
        <f t="shared" si="9"/>
        <v>0</v>
      </c>
      <c r="I84" s="51"/>
    </row>
    <row r="85" spans="1:9" x14ac:dyDescent="0.25">
      <c r="A85" s="6" t="s">
        <v>431</v>
      </c>
      <c r="B85" s="6" t="s">
        <v>26</v>
      </c>
      <c r="C85" s="9" t="s">
        <v>331</v>
      </c>
      <c r="D85" s="46" t="s">
        <v>5</v>
      </c>
      <c r="E85" s="46">
        <v>1</v>
      </c>
      <c r="F85" s="61">
        <v>0</v>
      </c>
      <c r="G85" s="49"/>
      <c r="H85" s="50">
        <f t="shared" si="9"/>
        <v>0</v>
      </c>
      <c r="I85" s="51"/>
    </row>
    <row r="86" spans="1:9" x14ac:dyDescent="0.25">
      <c r="A86" s="6" t="s">
        <v>432</v>
      </c>
      <c r="B86" s="6" t="s">
        <v>26</v>
      </c>
      <c r="C86" s="9" t="s">
        <v>291</v>
      </c>
      <c r="D86" s="46" t="s">
        <v>5</v>
      </c>
      <c r="E86" s="46">
        <v>1</v>
      </c>
      <c r="F86" s="61">
        <v>0</v>
      </c>
      <c r="G86" s="49"/>
      <c r="H86" s="50">
        <f t="shared" si="9"/>
        <v>0</v>
      </c>
      <c r="I86" s="51"/>
    </row>
    <row r="87" spans="1:9" x14ac:dyDescent="0.25">
      <c r="A87" s="6" t="s">
        <v>433</v>
      </c>
      <c r="B87" s="6" t="s">
        <v>26</v>
      </c>
      <c r="C87" s="9" t="s">
        <v>287</v>
      </c>
      <c r="D87" s="46" t="s">
        <v>5</v>
      </c>
      <c r="E87" s="46">
        <v>1</v>
      </c>
      <c r="F87" s="61">
        <v>0</v>
      </c>
      <c r="G87" s="49"/>
      <c r="H87" s="50">
        <f t="shared" si="9"/>
        <v>0</v>
      </c>
      <c r="I87" s="51"/>
    </row>
    <row r="88" spans="1:9" x14ac:dyDescent="0.25">
      <c r="A88" s="6" t="s">
        <v>434</v>
      </c>
      <c r="B88" s="6" t="s">
        <v>26</v>
      </c>
      <c r="C88" s="9" t="s">
        <v>288</v>
      </c>
      <c r="D88" s="46" t="s">
        <v>5</v>
      </c>
      <c r="E88" s="46">
        <v>1</v>
      </c>
      <c r="F88" s="61">
        <v>0</v>
      </c>
      <c r="G88" s="49"/>
      <c r="H88" s="50">
        <f t="shared" si="9"/>
        <v>0</v>
      </c>
      <c r="I88" s="51"/>
    </row>
    <row r="89" spans="1:9" ht="21" customHeight="1" x14ac:dyDescent="0.25">
      <c r="A89" s="52" t="s">
        <v>48</v>
      </c>
      <c r="B89" s="54" t="s">
        <v>25</v>
      </c>
      <c r="C89" s="228" t="s">
        <v>122</v>
      </c>
      <c r="D89" s="38" t="s">
        <v>123</v>
      </c>
      <c r="E89" s="38">
        <v>2.4</v>
      </c>
      <c r="F89" s="168"/>
      <c r="G89" s="42">
        <v>0</v>
      </c>
      <c r="H89" s="91"/>
      <c r="I89" s="44">
        <f>E89*G89</f>
        <v>0</v>
      </c>
    </row>
    <row r="90" spans="1:9" ht="25.5" x14ac:dyDescent="0.25">
      <c r="A90" s="6" t="s">
        <v>361</v>
      </c>
      <c r="B90" s="6" t="s">
        <v>26</v>
      </c>
      <c r="C90" s="89" t="s">
        <v>124</v>
      </c>
      <c r="D90" s="46" t="s">
        <v>0</v>
      </c>
      <c r="E90" s="46">
        <f>1.1*E89</f>
        <v>2.64</v>
      </c>
      <c r="F90" s="61">
        <v>0</v>
      </c>
      <c r="G90" s="49"/>
      <c r="H90" s="50">
        <f>E90*F90</f>
        <v>0</v>
      </c>
      <c r="I90" s="90"/>
    </row>
    <row r="91" spans="1:9" ht="27" customHeight="1" x14ac:dyDescent="0.25">
      <c r="A91" s="52" t="s">
        <v>49</v>
      </c>
      <c r="B91" s="38" t="s">
        <v>25</v>
      </c>
      <c r="C91" s="10" t="s">
        <v>98</v>
      </c>
      <c r="D91" s="54" t="s">
        <v>1</v>
      </c>
      <c r="E91" s="54">
        <v>117.92</v>
      </c>
      <c r="F91" s="67"/>
      <c r="G91" s="56">
        <v>0</v>
      </c>
      <c r="H91" s="57"/>
      <c r="I91" s="44">
        <f>E91*G91</f>
        <v>0</v>
      </c>
    </row>
    <row r="92" spans="1:9" ht="28.5" customHeight="1" x14ac:dyDescent="0.25">
      <c r="A92" s="52" t="s">
        <v>99</v>
      </c>
      <c r="B92" s="38" t="s">
        <v>25</v>
      </c>
      <c r="C92" s="85" t="s">
        <v>125</v>
      </c>
      <c r="D92" s="54" t="s">
        <v>1</v>
      </c>
      <c r="E92" s="54">
        <v>117.92</v>
      </c>
      <c r="F92" s="67"/>
      <c r="G92" s="56">
        <v>0</v>
      </c>
      <c r="H92" s="57"/>
      <c r="I92" s="58">
        <f>E92*G92</f>
        <v>0</v>
      </c>
    </row>
    <row r="93" spans="1:9" ht="26.25" thickBot="1" x14ac:dyDescent="0.3">
      <c r="A93" s="52" t="s">
        <v>100</v>
      </c>
      <c r="B93" s="38" t="s">
        <v>25</v>
      </c>
      <c r="C93" s="10" t="s">
        <v>126</v>
      </c>
      <c r="D93" s="54" t="s">
        <v>0</v>
      </c>
      <c r="E93" s="54">
        <v>73.7</v>
      </c>
      <c r="F93" s="67"/>
      <c r="G93" s="56">
        <v>0</v>
      </c>
      <c r="H93" s="57"/>
      <c r="I93" s="44">
        <f>E93*G93</f>
        <v>0</v>
      </c>
    </row>
    <row r="94" spans="1:9" ht="13.5" thickBot="1" x14ac:dyDescent="0.3">
      <c r="A94" s="149"/>
      <c r="B94" s="150"/>
      <c r="C94" s="137" t="s">
        <v>130</v>
      </c>
      <c r="D94" s="27"/>
      <c r="E94" s="27"/>
      <c r="F94" s="98"/>
      <c r="G94" s="97"/>
      <c r="H94" s="98">
        <f>SUM(H55:H93)</f>
        <v>0</v>
      </c>
      <c r="I94" s="97">
        <f>SUM(I47:I93)</f>
        <v>0</v>
      </c>
    </row>
    <row r="95" spans="1:9" ht="13.5" thickBot="1" x14ac:dyDescent="0.3">
      <c r="A95" s="96"/>
      <c r="B95" s="152"/>
      <c r="C95" s="137" t="s">
        <v>131</v>
      </c>
      <c r="D95" s="27"/>
      <c r="E95" s="27"/>
      <c r="F95" s="98"/>
      <c r="G95" s="97"/>
      <c r="H95" s="98"/>
      <c r="I95" s="97">
        <f>H94+I94</f>
        <v>0</v>
      </c>
    </row>
    <row r="96" spans="1:9" ht="13.5" thickBot="1" x14ac:dyDescent="0.3">
      <c r="A96" s="147"/>
      <c r="B96" s="153"/>
      <c r="C96" s="139"/>
      <c r="D96" s="165"/>
      <c r="E96" s="165"/>
      <c r="F96" s="173"/>
      <c r="G96" s="174"/>
      <c r="H96" s="173"/>
      <c r="I96" s="174"/>
    </row>
    <row r="97" spans="1:9" ht="13.5" thickBot="1" x14ac:dyDescent="0.3">
      <c r="A97" s="149"/>
      <c r="B97" s="152" t="s">
        <v>319</v>
      </c>
      <c r="C97" s="138" t="s">
        <v>129</v>
      </c>
      <c r="D97" s="166"/>
      <c r="E97" s="166"/>
      <c r="F97" s="124"/>
      <c r="G97" s="151"/>
      <c r="H97" s="124"/>
      <c r="I97" s="151"/>
    </row>
    <row r="98" spans="1:9" ht="35.25" customHeight="1" thickBot="1" x14ac:dyDescent="0.3">
      <c r="A98" s="156" t="s">
        <v>357</v>
      </c>
      <c r="B98" s="25" t="s">
        <v>25</v>
      </c>
      <c r="C98" s="176" t="s">
        <v>132</v>
      </c>
      <c r="D98" s="23" t="s">
        <v>133</v>
      </c>
      <c r="E98" s="23">
        <v>2</v>
      </c>
      <c r="F98" s="118"/>
      <c r="G98" s="187">
        <v>0</v>
      </c>
      <c r="H98" s="118"/>
      <c r="I98" s="187">
        <f>E98*G98</f>
        <v>0</v>
      </c>
    </row>
    <row r="99" spans="1:9" ht="13.5" thickBot="1" x14ac:dyDescent="0.3">
      <c r="A99" s="120"/>
      <c r="B99" s="159"/>
      <c r="C99" s="181" t="s">
        <v>131</v>
      </c>
      <c r="D99" s="27"/>
      <c r="E99" s="27"/>
      <c r="F99" s="98"/>
      <c r="G99" s="97"/>
      <c r="H99" s="98"/>
      <c r="I99" s="97">
        <f>I98</f>
        <v>0</v>
      </c>
    </row>
    <row r="100" spans="1:9" x14ac:dyDescent="0.25">
      <c r="A100" s="69"/>
      <c r="B100" s="158"/>
      <c r="C100" s="161"/>
      <c r="D100" s="141"/>
      <c r="E100" s="141"/>
      <c r="F100" s="72"/>
      <c r="G100" s="143"/>
      <c r="H100" s="72"/>
      <c r="I100" s="143"/>
    </row>
    <row r="101" spans="1:9" ht="13.5" thickBot="1" x14ac:dyDescent="0.3">
      <c r="A101" s="74"/>
      <c r="B101" s="160" t="s">
        <v>320</v>
      </c>
      <c r="C101" s="162" t="s">
        <v>134</v>
      </c>
      <c r="D101" s="167"/>
      <c r="E101" s="167"/>
      <c r="F101" s="79"/>
      <c r="G101" s="130"/>
      <c r="H101" s="79"/>
      <c r="I101" s="130"/>
    </row>
    <row r="102" spans="1:9" x14ac:dyDescent="0.25">
      <c r="A102" s="216" t="s">
        <v>357</v>
      </c>
      <c r="B102" s="216" t="s">
        <v>25</v>
      </c>
      <c r="C102" s="223" t="s">
        <v>336</v>
      </c>
      <c r="D102" s="30" t="s">
        <v>0</v>
      </c>
      <c r="E102" s="30">
        <v>0.16</v>
      </c>
      <c r="F102" s="209"/>
      <c r="G102" s="36">
        <v>0</v>
      </c>
      <c r="H102" s="209"/>
      <c r="I102" s="36">
        <f>E102*G102</f>
        <v>0</v>
      </c>
    </row>
    <row r="103" spans="1:9" x14ac:dyDescent="0.25">
      <c r="A103" s="37" t="s">
        <v>6</v>
      </c>
      <c r="B103" s="220" t="s">
        <v>25</v>
      </c>
      <c r="C103" s="226" t="s">
        <v>335</v>
      </c>
      <c r="D103" s="38" t="s">
        <v>3</v>
      </c>
      <c r="E103" s="38">
        <v>1</v>
      </c>
      <c r="F103" s="91"/>
      <c r="G103" s="44">
        <v>0</v>
      </c>
      <c r="H103" s="91"/>
      <c r="I103" s="44">
        <f>E103*G103</f>
        <v>0</v>
      </c>
    </row>
    <row r="104" spans="1:9" x14ac:dyDescent="0.25">
      <c r="A104" s="37" t="s">
        <v>9</v>
      </c>
      <c r="B104" s="220" t="s">
        <v>25</v>
      </c>
      <c r="C104" s="225" t="s">
        <v>337</v>
      </c>
      <c r="D104" s="38" t="s">
        <v>5</v>
      </c>
      <c r="E104" s="38">
        <v>1</v>
      </c>
      <c r="F104" s="91"/>
      <c r="G104" s="44">
        <v>0</v>
      </c>
      <c r="H104" s="91"/>
      <c r="I104" s="44">
        <f>E104*G104</f>
        <v>0</v>
      </c>
    </row>
    <row r="105" spans="1:9" x14ac:dyDescent="0.25">
      <c r="A105" s="37" t="s">
        <v>10</v>
      </c>
      <c r="B105" s="220" t="s">
        <v>25</v>
      </c>
      <c r="C105" s="225" t="s">
        <v>345</v>
      </c>
      <c r="D105" s="38" t="s">
        <v>5</v>
      </c>
      <c r="E105" s="38">
        <v>1</v>
      </c>
      <c r="F105" s="91"/>
      <c r="G105" s="44">
        <v>0</v>
      </c>
      <c r="H105" s="91"/>
      <c r="I105" s="44">
        <f>E105*G105</f>
        <v>0</v>
      </c>
    </row>
    <row r="106" spans="1:9" x14ac:dyDescent="0.25">
      <c r="A106" s="37" t="s">
        <v>11</v>
      </c>
      <c r="B106" s="220" t="s">
        <v>25</v>
      </c>
      <c r="C106" s="225" t="s">
        <v>334</v>
      </c>
      <c r="D106" s="38" t="s">
        <v>3</v>
      </c>
      <c r="E106" s="38">
        <v>5</v>
      </c>
      <c r="F106" s="91"/>
      <c r="G106" s="44">
        <v>0</v>
      </c>
      <c r="H106" s="91"/>
      <c r="I106" s="58">
        <f>E106*G106</f>
        <v>0</v>
      </c>
    </row>
    <row r="107" spans="1:9" x14ac:dyDescent="0.25">
      <c r="A107" s="126" t="s">
        <v>28</v>
      </c>
      <c r="B107" s="224" t="s">
        <v>26</v>
      </c>
      <c r="C107" s="180" t="s">
        <v>338</v>
      </c>
      <c r="D107" s="165" t="s">
        <v>3</v>
      </c>
      <c r="E107" s="165">
        <v>6</v>
      </c>
      <c r="F107" s="173">
        <v>0</v>
      </c>
      <c r="G107" s="174"/>
      <c r="H107" s="50">
        <v>0</v>
      </c>
      <c r="I107" s="90"/>
    </row>
    <row r="108" spans="1:9" x14ac:dyDescent="0.25">
      <c r="A108" s="69" t="s">
        <v>64</v>
      </c>
      <c r="B108" s="224" t="s">
        <v>26</v>
      </c>
      <c r="C108" s="161" t="s">
        <v>339</v>
      </c>
      <c r="D108" s="141" t="s">
        <v>5</v>
      </c>
      <c r="E108" s="141">
        <v>5</v>
      </c>
      <c r="F108" s="72">
        <v>0</v>
      </c>
      <c r="G108" s="143"/>
      <c r="H108" s="173">
        <v>0</v>
      </c>
      <c r="I108" s="143"/>
    </row>
    <row r="109" spans="1:9" x14ac:dyDescent="0.25">
      <c r="A109" s="74" t="s">
        <v>12</v>
      </c>
      <c r="B109" s="220" t="s">
        <v>25</v>
      </c>
      <c r="C109" s="162" t="s">
        <v>340</v>
      </c>
      <c r="D109" s="167" t="s">
        <v>3</v>
      </c>
      <c r="E109" s="167">
        <v>14</v>
      </c>
      <c r="F109" s="79"/>
      <c r="G109" s="130">
        <v>0</v>
      </c>
      <c r="H109" s="79"/>
      <c r="I109" s="130">
        <f>E109*G109</f>
        <v>0</v>
      </c>
    </row>
    <row r="110" spans="1:9" x14ac:dyDescent="0.25">
      <c r="A110" s="69" t="s">
        <v>354</v>
      </c>
      <c r="B110" s="224" t="s">
        <v>26</v>
      </c>
      <c r="C110" s="161" t="s">
        <v>341</v>
      </c>
      <c r="D110" s="141" t="s">
        <v>5</v>
      </c>
      <c r="E110" s="141">
        <v>2</v>
      </c>
      <c r="F110" s="72">
        <v>0</v>
      </c>
      <c r="G110" s="143"/>
      <c r="H110" s="72">
        <f>E110*F110</f>
        <v>0</v>
      </c>
      <c r="I110" s="143"/>
    </row>
    <row r="111" spans="1:9" ht="25.5" x14ac:dyDescent="0.25">
      <c r="A111" s="69" t="s">
        <v>355</v>
      </c>
      <c r="B111" s="224" t="s">
        <v>26</v>
      </c>
      <c r="C111" s="161" t="s">
        <v>342</v>
      </c>
      <c r="D111" s="141" t="s">
        <v>5</v>
      </c>
      <c r="E111" s="141">
        <v>2</v>
      </c>
      <c r="F111" s="72">
        <v>0</v>
      </c>
      <c r="G111" s="143"/>
      <c r="H111" s="72">
        <f>E111*F111</f>
        <v>0</v>
      </c>
      <c r="I111" s="143"/>
    </row>
    <row r="112" spans="1:9" x14ac:dyDescent="0.25">
      <c r="A112" s="69" t="s">
        <v>356</v>
      </c>
      <c r="B112" s="224" t="s">
        <v>26</v>
      </c>
      <c r="C112" s="161" t="s">
        <v>343</v>
      </c>
      <c r="D112" s="141" t="s">
        <v>5</v>
      </c>
      <c r="E112" s="141">
        <v>1</v>
      </c>
      <c r="F112" s="72">
        <v>0</v>
      </c>
      <c r="G112" s="143"/>
      <c r="H112" s="72">
        <f>E112*F112</f>
        <v>0</v>
      </c>
      <c r="I112" s="143"/>
    </row>
    <row r="113" spans="1:9" x14ac:dyDescent="0.25">
      <c r="A113" s="74" t="s">
        <v>29</v>
      </c>
      <c r="B113" s="220" t="s">
        <v>25</v>
      </c>
      <c r="C113" s="162" t="s">
        <v>346</v>
      </c>
      <c r="D113" s="167" t="s">
        <v>5</v>
      </c>
      <c r="E113" s="167">
        <v>2</v>
      </c>
      <c r="F113" s="79"/>
      <c r="G113" s="130">
        <v>0</v>
      </c>
      <c r="H113" s="79"/>
      <c r="I113" s="130">
        <f>E113*G113</f>
        <v>0</v>
      </c>
    </row>
    <row r="114" spans="1:9" x14ac:dyDescent="0.25">
      <c r="A114" s="69" t="s">
        <v>30</v>
      </c>
      <c r="B114" s="224" t="s">
        <v>26</v>
      </c>
      <c r="C114" s="161" t="s">
        <v>344</v>
      </c>
      <c r="D114" s="141" t="s">
        <v>5</v>
      </c>
      <c r="E114" s="141">
        <v>2</v>
      </c>
      <c r="F114" s="72">
        <v>0</v>
      </c>
      <c r="G114" s="143"/>
      <c r="H114" s="72">
        <f>E114*F114</f>
        <v>0</v>
      </c>
      <c r="I114" s="143"/>
    </row>
    <row r="115" spans="1:9" ht="25.5" x14ac:dyDescent="0.25">
      <c r="A115" s="74" t="s">
        <v>31</v>
      </c>
      <c r="B115" s="88" t="s">
        <v>25</v>
      </c>
      <c r="C115" s="162" t="s">
        <v>348</v>
      </c>
      <c r="D115" s="167" t="s">
        <v>135</v>
      </c>
      <c r="E115" s="167">
        <v>8</v>
      </c>
      <c r="F115" s="79"/>
      <c r="G115" s="130">
        <v>0</v>
      </c>
      <c r="H115" s="79"/>
      <c r="I115" s="130">
        <f>E115*G115</f>
        <v>0</v>
      </c>
    </row>
    <row r="116" spans="1:9" x14ac:dyDescent="0.25">
      <c r="A116" s="69" t="s">
        <v>32</v>
      </c>
      <c r="B116" s="46" t="s">
        <v>26</v>
      </c>
      <c r="C116" s="161" t="s">
        <v>347</v>
      </c>
      <c r="D116" s="141" t="s">
        <v>5</v>
      </c>
      <c r="E116" s="141">
        <v>16</v>
      </c>
      <c r="F116" s="72">
        <v>0</v>
      </c>
      <c r="G116" s="143"/>
      <c r="H116" s="72">
        <f>E116*F116</f>
        <v>0</v>
      </c>
      <c r="I116" s="143"/>
    </row>
    <row r="117" spans="1:9" x14ac:dyDescent="0.25">
      <c r="A117" s="69" t="s">
        <v>33</v>
      </c>
      <c r="B117" s="46" t="s">
        <v>26</v>
      </c>
      <c r="C117" s="161" t="s">
        <v>349</v>
      </c>
      <c r="D117" s="141" t="s">
        <v>5</v>
      </c>
      <c r="E117" s="141">
        <v>8</v>
      </c>
      <c r="F117" s="72">
        <v>0</v>
      </c>
      <c r="G117" s="143"/>
      <c r="H117" s="72">
        <f>E117*F117</f>
        <v>0</v>
      </c>
      <c r="I117" s="143"/>
    </row>
    <row r="118" spans="1:9" x14ac:dyDescent="0.25">
      <c r="A118" s="74" t="s">
        <v>34</v>
      </c>
      <c r="B118" s="54" t="s">
        <v>25</v>
      </c>
      <c r="C118" s="162" t="s">
        <v>353</v>
      </c>
      <c r="D118" s="167" t="s">
        <v>0</v>
      </c>
      <c r="E118" s="167">
        <v>0.16</v>
      </c>
      <c r="F118" s="79"/>
      <c r="G118" s="130">
        <v>0</v>
      </c>
      <c r="H118" s="79"/>
      <c r="I118" s="130">
        <f>E118*G118</f>
        <v>0</v>
      </c>
    </row>
    <row r="119" spans="1:9" ht="25.5" x14ac:dyDescent="0.25">
      <c r="A119" s="74" t="s">
        <v>37</v>
      </c>
      <c r="B119" s="54" t="s">
        <v>25</v>
      </c>
      <c r="C119" s="162" t="s">
        <v>350</v>
      </c>
      <c r="D119" s="167" t="s">
        <v>351</v>
      </c>
      <c r="E119" s="167">
        <v>4</v>
      </c>
      <c r="F119" s="79"/>
      <c r="G119" s="130">
        <v>0</v>
      </c>
      <c r="H119" s="79"/>
      <c r="I119" s="130">
        <f>E119*G119</f>
        <v>0</v>
      </c>
    </row>
    <row r="120" spans="1:9" ht="26.25" thickBot="1" x14ac:dyDescent="0.3">
      <c r="A120" s="74" t="s">
        <v>40</v>
      </c>
      <c r="B120" s="25" t="s">
        <v>25</v>
      </c>
      <c r="C120" s="162" t="s">
        <v>157</v>
      </c>
      <c r="D120" s="167" t="s">
        <v>352</v>
      </c>
      <c r="E120" s="167">
        <v>2</v>
      </c>
      <c r="F120" s="79"/>
      <c r="G120" s="130">
        <v>0</v>
      </c>
      <c r="H120" s="79"/>
      <c r="I120" s="130">
        <f>E120*G120</f>
        <v>0</v>
      </c>
    </row>
    <row r="121" spans="1:9" ht="13.5" thickBot="1" x14ac:dyDescent="0.3">
      <c r="A121" s="182"/>
      <c r="B121" s="28"/>
      <c r="C121" s="181" t="s">
        <v>130</v>
      </c>
      <c r="D121" s="27"/>
      <c r="E121" s="27"/>
      <c r="F121" s="98"/>
      <c r="G121" s="97"/>
      <c r="H121" s="98">
        <f>SUM(H107:H120)</f>
        <v>0</v>
      </c>
      <c r="I121" s="97">
        <f>SUM(I102:I120)</f>
        <v>0</v>
      </c>
    </row>
    <row r="122" spans="1:9" ht="13.5" thickBot="1" x14ac:dyDescent="0.3">
      <c r="A122" s="182"/>
      <c r="B122" s="183"/>
      <c r="C122" s="181" t="s">
        <v>131</v>
      </c>
      <c r="D122" s="27"/>
      <c r="E122" s="27"/>
      <c r="F122" s="98"/>
      <c r="G122" s="97"/>
      <c r="H122" s="98"/>
      <c r="I122" s="97">
        <f>H121+I121</f>
        <v>0</v>
      </c>
    </row>
    <row r="123" spans="1:9" ht="13.5" thickBot="1" x14ac:dyDescent="0.3">
      <c r="A123" s="126"/>
      <c r="B123" s="147"/>
      <c r="C123" s="180"/>
      <c r="D123" s="165"/>
      <c r="E123" s="165"/>
      <c r="F123" s="173"/>
      <c r="G123" s="174"/>
      <c r="H123" s="173"/>
      <c r="I123" s="174"/>
    </row>
    <row r="124" spans="1:9" ht="13.5" thickBot="1" x14ac:dyDescent="0.3">
      <c r="A124" s="120"/>
      <c r="B124" s="183" t="s">
        <v>372</v>
      </c>
      <c r="C124" s="163" t="s">
        <v>405</v>
      </c>
      <c r="D124" s="166"/>
      <c r="E124" s="166"/>
      <c r="F124" s="124"/>
      <c r="G124" s="151"/>
      <c r="H124" s="124"/>
      <c r="I124" s="151"/>
    </row>
    <row r="125" spans="1:9" ht="45" customHeight="1" x14ac:dyDescent="0.25">
      <c r="A125" s="249" t="s">
        <v>357</v>
      </c>
      <c r="B125" s="250" t="s">
        <v>25</v>
      </c>
      <c r="C125" s="162" t="s">
        <v>147</v>
      </c>
      <c r="D125" s="251" t="s">
        <v>5</v>
      </c>
      <c r="E125" s="251">
        <v>2</v>
      </c>
      <c r="F125" s="252"/>
      <c r="G125" s="253">
        <v>0</v>
      </c>
      <c r="H125" s="252"/>
      <c r="I125" s="253">
        <f>E125*G125</f>
        <v>0</v>
      </c>
    </row>
    <row r="126" spans="1:9" x14ac:dyDescent="0.25">
      <c r="A126" s="69" t="s">
        <v>363</v>
      </c>
      <c r="B126" s="158" t="s">
        <v>26</v>
      </c>
      <c r="C126" s="161" t="s">
        <v>138</v>
      </c>
      <c r="D126" s="141" t="s">
        <v>5</v>
      </c>
      <c r="E126" s="141">
        <v>2</v>
      </c>
      <c r="F126" s="72">
        <v>0</v>
      </c>
      <c r="G126" s="143"/>
      <c r="H126" s="72">
        <f>E126*F126</f>
        <v>0</v>
      </c>
      <c r="I126" s="143"/>
    </row>
    <row r="127" spans="1:9" ht="42" customHeight="1" x14ac:dyDescent="0.25">
      <c r="A127" s="69" t="s">
        <v>364</v>
      </c>
      <c r="B127" s="6" t="s">
        <v>26</v>
      </c>
      <c r="C127" s="161" t="s">
        <v>139</v>
      </c>
      <c r="D127" s="141" t="s">
        <v>5</v>
      </c>
      <c r="E127" s="141">
        <v>2</v>
      </c>
      <c r="F127" s="72">
        <v>0</v>
      </c>
      <c r="G127" s="143"/>
      <c r="H127" s="72">
        <f>E127*F127</f>
        <v>0</v>
      </c>
      <c r="I127" s="143"/>
    </row>
    <row r="128" spans="1:9" ht="25.5" x14ac:dyDescent="0.25">
      <c r="A128" s="69" t="s">
        <v>393</v>
      </c>
      <c r="B128" s="158" t="s">
        <v>26</v>
      </c>
      <c r="C128" s="161" t="s">
        <v>166</v>
      </c>
      <c r="D128" s="141" t="s">
        <v>3</v>
      </c>
      <c r="E128" s="141">
        <v>1</v>
      </c>
      <c r="F128" s="72">
        <v>0</v>
      </c>
      <c r="G128" s="143"/>
      <c r="H128" s="72">
        <f t="shared" ref="H128:H129" si="10">E128*F128</f>
        <v>0</v>
      </c>
      <c r="I128" s="143"/>
    </row>
    <row r="129" spans="1:9" x14ac:dyDescent="0.25">
      <c r="A129" s="69" t="s">
        <v>394</v>
      </c>
      <c r="B129" s="158" t="s">
        <v>26</v>
      </c>
      <c r="C129" s="161" t="s">
        <v>145</v>
      </c>
      <c r="D129" s="141" t="s">
        <v>5</v>
      </c>
      <c r="E129" s="141">
        <v>2</v>
      </c>
      <c r="F129" s="72">
        <v>0</v>
      </c>
      <c r="G129" s="143"/>
      <c r="H129" s="72">
        <f t="shared" si="10"/>
        <v>0</v>
      </c>
      <c r="I129" s="143"/>
    </row>
    <row r="130" spans="1:9" ht="25.5" x14ac:dyDescent="0.25">
      <c r="A130" s="74" t="s">
        <v>6</v>
      </c>
      <c r="B130" s="88" t="s">
        <v>25</v>
      </c>
      <c r="C130" s="162" t="s">
        <v>150</v>
      </c>
      <c r="D130" s="167" t="s">
        <v>156</v>
      </c>
      <c r="E130" s="167">
        <v>2</v>
      </c>
      <c r="F130" s="79"/>
      <c r="G130" s="130">
        <v>0</v>
      </c>
      <c r="H130" s="79"/>
      <c r="I130" s="130">
        <f>E130*G130</f>
        <v>0</v>
      </c>
    </row>
    <row r="131" spans="1:9" x14ac:dyDescent="0.25">
      <c r="A131" s="69" t="s">
        <v>7</v>
      </c>
      <c r="B131" s="158" t="s">
        <v>26</v>
      </c>
      <c r="C131" s="161" t="s">
        <v>151</v>
      </c>
      <c r="D131" s="141" t="s">
        <v>5</v>
      </c>
      <c r="E131" s="141">
        <v>2</v>
      </c>
      <c r="F131" s="72">
        <v>0</v>
      </c>
      <c r="G131" s="143"/>
      <c r="H131" s="72">
        <f>E131*F131</f>
        <v>0</v>
      </c>
      <c r="I131" s="143"/>
    </row>
    <row r="132" spans="1:9" x14ac:dyDescent="0.25">
      <c r="A132" s="69" t="s">
        <v>8</v>
      </c>
      <c r="B132" s="158" t="s">
        <v>26</v>
      </c>
      <c r="C132" s="161" t="s">
        <v>152</v>
      </c>
      <c r="D132" s="141" t="s">
        <v>5</v>
      </c>
      <c r="E132" s="141">
        <v>2</v>
      </c>
      <c r="F132" s="72">
        <v>0</v>
      </c>
      <c r="G132" s="143"/>
      <c r="H132" s="72">
        <f t="shared" ref="H132:H133" si="11">E132*F132</f>
        <v>0</v>
      </c>
      <c r="I132" s="143"/>
    </row>
    <row r="133" spans="1:9" ht="25.5" x14ac:dyDescent="0.25">
      <c r="A133" s="69" t="s">
        <v>325</v>
      </c>
      <c r="B133" s="158" t="s">
        <v>26</v>
      </c>
      <c r="C133" s="161" t="s">
        <v>153</v>
      </c>
      <c r="D133" s="141" t="s">
        <v>5</v>
      </c>
      <c r="E133" s="141">
        <v>2</v>
      </c>
      <c r="F133" s="72">
        <v>0</v>
      </c>
      <c r="G133" s="143"/>
      <c r="H133" s="72">
        <f t="shared" si="11"/>
        <v>0</v>
      </c>
      <c r="I133" s="143"/>
    </row>
    <row r="134" spans="1:9" ht="38.25" x14ac:dyDescent="0.25">
      <c r="A134" s="69" t="s">
        <v>365</v>
      </c>
      <c r="B134" s="158" t="s">
        <v>26</v>
      </c>
      <c r="C134" s="161" t="s">
        <v>149</v>
      </c>
      <c r="D134" s="141" t="s">
        <v>5</v>
      </c>
      <c r="E134" s="141">
        <v>2</v>
      </c>
      <c r="F134" s="72">
        <v>0</v>
      </c>
      <c r="G134" s="143"/>
      <c r="H134" s="72">
        <f>E134*F134</f>
        <v>0</v>
      </c>
      <c r="I134" s="143"/>
    </row>
    <row r="135" spans="1:9" x14ac:dyDescent="0.25">
      <c r="A135" s="52" t="s">
        <v>9</v>
      </c>
      <c r="B135" s="259" t="s">
        <v>25</v>
      </c>
      <c r="C135" s="164" t="s">
        <v>154</v>
      </c>
      <c r="D135" s="54" t="s">
        <v>5</v>
      </c>
      <c r="E135" s="54">
        <v>2</v>
      </c>
      <c r="F135" s="57"/>
      <c r="G135" s="58">
        <v>0</v>
      </c>
      <c r="H135" s="57"/>
      <c r="I135" s="58">
        <f>E135*G135</f>
        <v>0</v>
      </c>
    </row>
    <row r="136" spans="1:9" x14ac:dyDescent="0.25">
      <c r="A136" s="6" t="s">
        <v>366</v>
      </c>
      <c r="B136" s="158" t="s">
        <v>26</v>
      </c>
      <c r="C136" s="255" t="s">
        <v>155</v>
      </c>
      <c r="D136" s="46" t="s">
        <v>5</v>
      </c>
      <c r="E136" s="46">
        <v>2</v>
      </c>
      <c r="F136" s="50">
        <v>0</v>
      </c>
      <c r="G136" s="51"/>
      <c r="H136" s="50">
        <f>E136*F136</f>
        <v>0</v>
      </c>
      <c r="I136" s="51"/>
    </row>
    <row r="137" spans="1:9" ht="39" customHeight="1" x14ac:dyDescent="0.25">
      <c r="A137" s="74" t="s">
        <v>10</v>
      </c>
      <c r="B137" s="88" t="s">
        <v>25</v>
      </c>
      <c r="C137" s="162" t="s">
        <v>398</v>
      </c>
      <c r="D137" s="167" t="s">
        <v>156</v>
      </c>
      <c r="E137" s="167">
        <v>1</v>
      </c>
      <c r="F137" s="79"/>
      <c r="G137" s="130">
        <v>0</v>
      </c>
      <c r="H137" s="79"/>
      <c r="I137" s="130">
        <f>E137*G137</f>
        <v>0</v>
      </c>
    </row>
    <row r="138" spans="1:9" ht="25.5" x14ac:dyDescent="0.25">
      <c r="A138" s="69" t="s">
        <v>27</v>
      </c>
      <c r="B138" s="158" t="s">
        <v>26</v>
      </c>
      <c r="C138" s="161" t="s">
        <v>218</v>
      </c>
      <c r="D138" s="141" t="s">
        <v>3</v>
      </c>
      <c r="E138" s="141">
        <v>0.25</v>
      </c>
      <c r="F138" s="72">
        <v>0</v>
      </c>
      <c r="G138" s="143"/>
      <c r="H138" s="72">
        <f>E138*F138</f>
        <v>0</v>
      </c>
      <c r="I138" s="143"/>
    </row>
    <row r="139" spans="1:9" ht="45" customHeight="1" x14ac:dyDescent="0.25">
      <c r="A139" s="69" t="s">
        <v>216</v>
      </c>
      <c r="B139" s="158" t="s">
        <v>26</v>
      </c>
      <c r="C139" s="161" t="s">
        <v>146</v>
      </c>
      <c r="D139" s="141" t="s">
        <v>3</v>
      </c>
      <c r="E139" s="141">
        <v>0.12</v>
      </c>
      <c r="F139" s="72">
        <v>0</v>
      </c>
      <c r="G139" s="143"/>
      <c r="H139" s="72">
        <f>E139*F139</f>
        <v>0</v>
      </c>
      <c r="I139" s="143"/>
    </row>
    <row r="140" spans="1:9" ht="38.25" x14ac:dyDescent="0.25">
      <c r="A140" s="69" t="s">
        <v>400</v>
      </c>
      <c r="B140" s="158" t="s">
        <v>26</v>
      </c>
      <c r="C140" s="161" t="s">
        <v>142</v>
      </c>
      <c r="D140" s="141" t="s">
        <v>5</v>
      </c>
      <c r="E140" s="141">
        <v>1</v>
      </c>
      <c r="F140" s="72">
        <v>0</v>
      </c>
      <c r="G140" s="143"/>
      <c r="H140" s="72">
        <f t="shared" ref="H140:H142" si="12">E140*F140</f>
        <v>0</v>
      </c>
      <c r="I140" s="143"/>
    </row>
    <row r="141" spans="1:9" x14ac:dyDescent="0.25">
      <c r="A141" s="69" t="s">
        <v>401</v>
      </c>
      <c r="B141" s="158" t="s">
        <v>26</v>
      </c>
      <c r="C141" s="161" t="s">
        <v>143</v>
      </c>
      <c r="D141" s="141" t="s">
        <v>3</v>
      </c>
      <c r="E141" s="141">
        <v>0.4</v>
      </c>
      <c r="F141" s="72">
        <v>0</v>
      </c>
      <c r="G141" s="143"/>
      <c r="H141" s="72">
        <f t="shared" si="12"/>
        <v>0</v>
      </c>
      <c r="I141" s="143"/>
    </row>
    <row r="142" spans="1:9" x14ac:dyDescent="0.25">
      <c r="A142" s="69" t="s">
        <v>402</v>
      </c>
      <c r="B142" s="158" t="s">
        <v>26</v>
      </c>
      <c r="C142" s="161" t="s">
        <v>144</v>
      </c>
      <c r="D142" s="141" t="s">
        <v>3</v>
      </c>
      <c r="E142" s="141">
        <v>10</v>
      </c>
      <c r="F142" s="72">
        <v>0</v>
      </c>
      <c r="G142" s="143"/>
      <c r="H142" s="72">
        <f t="shared" si="12"/>
        <v>0</v>
      </c>
      <c r="I142" s="143"/>
    </row>
    <row r="143" spans="1:9" ht="38.25" x14ac:dyDescent="0.25">
      <c r="A143" s="69" t="s">
        <v>403</v>
      </c>
      <c r="B143" s="158" t="s">
        <v>26</v>
      </c>
      <c r="C143" s="161" t="s">
        <v>148</v>
      </c>
      <c r="D143" s="141" t="s">
        <v>5</v>
      </c>
      <c r="E143" s="141">
        <v>1</v>
      </c>
      <c r="F143" s="72">
        <v>0</v>
      </c>
      <c r="G143" s="143"/>
      <c r="H143" s="72">
        <f>E143*F143</f>
        <v>0</v>
      </c>
      <c r="I143" s="143"/>
    </row>
    <row r="144" spans="1:9" x14ac:dyDescent="0.25">
      <c r="A144" s="69" t="s">
        <v>404</v>
      </c>
      <c r="B144" s="221" t="s">
        <v>26</v>
      </c>
      <c r="C144" s="161" t="s">
        <v>399</v>
      </c>
      <c r="D144" s="141" t="s">
        <v>5</v>
      </c>
      <c r="E144" s="141">
        <v>1</v>
      </c>
      <c r="F144" s="72">
        <v>0</v>
      </c>
      <c r="G144" s="143"/>
      <c r="H144" s="72">
        <f>E144*F144</f>
        <v>0</v>
      </c>
      <c r="I144" s="143"/>
    </row>
    <row r="145" spans="1:13" s="99" customFormat="1" ht="13.5" thickBot="1" x14ac:dyDescent="0.3">
      <c r="A145" s="157"/>
      <c r="B145" s="154"/>
      <c r="C145" s="144" t="s">
        <v>94</v>
      </c>
      <c r="D145" s="20"/>
      <c r="E145" s="20"/>
      <c r="F145" s="140"/>
      <c r="G145" s="146"/>
      <c r="H145" s="172">
        <f>SUM(H126:H144)</f>
        <v>0</v>
      </c>
      <c r="I145" s="135">
        <f>SUM(I125:I135)</f>
        <v>0</v>
      </c>
      <c r="K145" s="196"/>
      <c r="L145" s="196"/>
      <c r="M145" s="196"/>
    </row>
    <row r="146" spans="1:13" s="99" customFormat="1" ht="13.5" thickBot="1" x14ac:dyDescent="0.3">
      <c r="A146" s="157"/>
      <c r="B146" s="154"/>
      <c r="C146" s="101" t="s">
        <v>131</v>
      </c>
      <c r="D146" s="145"/>
      <c r="E146" s="177"/>
      <c r="F146" s="104"/>
      <c r="G146" s="136"/>
      <c r="H146" s="178"/>
      <c r="I146" s="179">
        <f>H145+I145</f>
        <v>0</v>
      </c>
      <c r="K146" s="196"/>
      <c r="L146" s="196"/>
      <c r="M146" s="196"/>
    </row>
    <row r="147" spans="1:13" s="99" customFormat="1" ht="13.5" thickBot="1" x14ac:dyDescent="0.3">
      <c r="A147" s="157"/>
      <c r="B147" s="154"/>
      <c r="C147" s="101"/>
      <c r="D147" s="145"/>
      <c r="E147" s="177"/>
      <c r="F147" s="104"/>
      <c r="G147" s="136"/>
      <c r="H147" s="178"/>
      <c r="I147" s="179"/>
      <c r="K147" s="196"/>
      <c r="L147" s="196"/>
      <c r="M147" s="196"/>
    </row>
    <row r="148" spans="1:13" s="99" customFormat="1" ht="13.5" thickBot="1" x14ac:dyDescent="0.3">
      <c r="A148" s="182"/>
      <c r="B148" s="182" t="s">
        <v>322</v>
      </c>
      <c r="C148" s="202" t="s">
        <v>408</v>
      </c>
      <c r="D148" s="27"/>
      <c r="E148" s="27"/>
      <c r="F148" s="207"/>
      <c r="G148" s="200"/>
      <c r="H148" s="200"/>
      <c r="I148" s="97"/>
      <c r="K148" s="196"/>
      <c r="L148" s="196"/>
      <c r="M148" s="196"/>
    </row>
    <row r="149" spans="1:13" s="99" customFormat="1" ht="25.5" x14ac:dyDescent="0.25">
      <c r="A149" s="216" t="s">
        <v>357</v>
      </c>
      <c r="B149" s="30" t="s">
        <v>25</v>
      </c>
      <c r="C149" s="257" t="s">
        <v>410</v>
      </c>
      <c r="D149" s="30" t="s">
        <v>137</v>
      </c>
      <c r="E149" s="30">
        <v>2</v>
      </c>
      <c r="F149" s="209"/>
      <c r="G149" s="36">
        <v>0</v>
      </c>
      <c r="H149" s="209"/>
      <c r="I149" s="36">
        <f>E149*G149</f>
        <v>0</v>
      </c>
      <c r="K149" s="196"/>
      <c r="L149" s="196"/>
      <c r="M149" s="196"/>
    </row>
    <row r="150" spans="1:13" s="99" customFormat="1" x14ac:dyDescent="0.25">
      <c r="A150" s="38">
        <v>2</v>
      </c>
      <c r="B150" s="38" t="s">
        <v>25</v>
      </c>
      <c r="C150" s="10" t="s">
        <v>324</v>
      </c>
      <c r="D150" s="38" t="s">
        <v>5</v>
      </c>
      <c r="E150" s="40">
        <v>2</v>
      </c>
      <c r="F150" s="41"/>
      <c r="G150" s="42">
        <v>0</v>
      </c>
      <c r="H150" s="43"/>
      <c r="I150" s="44">
        <f t="shared" ref="I150" si="13">E150*G150</f>
        <v>0</v>
      </c>
      <c r="K150" s="196"/>
      <c r="L150" s="196"/>
      <c r="M150" s="196"/>
    </row>
    <row r="151" spans="1:13" s="99" customFormat="1" x14ac:dyDescent="0.25">
      <c r="A151" s="37" t="s">
        <v>9</v>
      </c>
      <c r="B151" s="38" t="s">
        <v>25</v>
      </c>
      <c r="C151" s="39" t="s">
        <v>58</v>
      </c>
      <c r="D151" s="38" t="s">
        <v>1</v>
      </c>
      <c r="E151" s="40">
        <v>3.9E-2</v>
      </c>
      <c r="F151" s="41"/>
      <c r="G151" s="42">
        <v>0</v>
      </c>
      <c r="H151" s="43"/>
      <c r="I151" s="44">
        <f>E151*G151</f>
        <v>0</v>
      </c>
      <c r="K151" s="196"/>
      <c r="L151" s="196"/>
      <c r="M151" s="196"/>
    </row>
    <row r="152" spans="1:13" s="99" customFormat="1" x14ac:dyDescent="0.25">
      <c r="A152" s="6" t="s">
        <v>366</v>
      </c>
      <c r="B152" s="1" t="s">
        <v>26</v>
      </c>
      <c r="C152" s="45" t="s">
        <v>158</v>
      </c>
      <c r="D152" s="46" t="s">
        <v>3</v>
      </c>
      <c r="E152" s="47">
        <v>0.5</v>
      </c>
      <c r="F152" s="48">
        <v>0</v>
      </c>
      <c r="G152" s="49"/>
      <c r="H152" s="50">
        <f>E152*F152</f>
        <v>0</v>
      </c>
      <c r="I152" s="51"/>
      <c r="K152" s="196"/>
      <c r="L152" s="196"/>
      <c r="M152" s="196"/>
    </row>
    <row r="153" spans="1:13" s="99" customFormat="1" ht="25.5" x14ac:dyDescent="0.25">
      <c r="A153" s="52" t="s">
        <v>10</v>
      </c>
      <c r="B153" s="38" t="s">
        <v>25</v>
      </c>
      <c r="C153" s="53" t="s">
        <v>60</v>
      </c>
      <c r="D153" s="54" t="s">
        <v>5</v>
      </c>
      <c r="E153" s="54">
        <v>2</v>
      </c>
      <c r="F153" s="55"/>
      <c r="G153" s="56">
        <v>0</v>
      </c>
      <c r="H153" s="57"/>
      <c r="I153" s="58">
        <f>E153*G153</f>
        <v>0</v>
      </c>
      <c r="K153" s="196"/>
      <c r="L153" s="196"/>
      <c r="M153" s="196"/>
    </row>
    <row r="154" spans="1:13" s="99" customFormat="1" ht="25.5" x14ac:dyDescent="0.25">
      <c r="A154" s="37" t="s">
        <v>11</v>
      </c>
      <c r="B154" s="38" t="s">
        <v>25</v>
      </c>
      <c r="C154" s="203" t="s">
        <v>246</v>
      </c>
      <c r="D154" s="38" t="s">
        <v>1</v>
      </c>
      <c r="E154" s="38">
        <v>4.7200000000000002E-3</v>
      </c>
      <c r="F154" s="43"/>
      <c r="G154" s="44">
        <v>0</v>
      </c>
      <c r="H154" s="91"/>
      <c r="I154" s="44">
        <f>E154*G154</f>
        <v>0</v>
      </c>
      <c r="K154" s="196"/>
      <c r="L154" s="196"/>
      <c r="M154" s="196"/>
    </row>
    <row r="155" spans="1:13" s="99" customFormat="1" ht="25.5" x14ac:dyDescent="0.25">
      <c r="A155" s="52" t="s">
        <v>12</v>
      </c>
      <c r="B155" s="38" t="s">
        <v>25</v>
      </c>
      <c r="C155" s="204" t="s">
        <v>411</v>
      </c>
      <c r="D155" s="54" t="s">
        <v>3</v>
      </c>
      <c r="E155" s="54">
        <v>4.4000000000000004</v>
      </c>
      <c r="F155" s="50"/>
      <c r="G155" s="58">
        <v>0</v>
      </c>
      <c r="H155" s="57"/>
      <c r="I155" s="58">
        <f>E155*G155</f>
        <v>0</v>
      </c>
      <c r="K155" s="196"/>
      <c r="L155" s="196"/>
      <c r="M155" s="196"/>
    </row>
    <row r="156" spans="1:13" s="99" customFormat="1" ht="26.25" thickBot="1" x14ac:dyDescent="0.3">
      <c r="A156" s="1" t="s">
        <v>354</v>
      </c>
      <c r="B156" s="6" t="s">
        <v>26</v>
      </c>
      <c r="C156" s="9" t="s">
        <v>173</v>
      </c>
      <c r="D156" s="46" t="s">
        <v>5</v>
      </c>
      <c r="E156" s="46">
        <v>2</v>
      </c>
      <c r="F156" s="61">
        <v>0</v>
      </c>
      <c r="G156" s="49"/>
      <c r="H156" s="50">
        <f>E156*F156</f>
        <v>0</v>
      </c>
      <c r="I156" s="51"/>
      <c r="K156" s="196"/>
      <c r="L156" s="196"/>
      <c r="M156" s="196"/>
    </row>
    <row r="157" spans="1:13" s="99" customFormat="1" ht="13.5" thickBot="1" x14ac:dyDescent="0.3">
      <c r="A157" s="182"/>
      <c r="B157" s="201"/>
      <c r="C157" s="206" t="s">
        <v>94</v>
      </c>
      <c r="D157" s="27"/>
      <c r="E157" s="27"/>
      <c r="F157" s="124"/>
      <c r="G157" s="97"/>
      <c r="H157" s="208">
        <f>SUM(H152:H156)</f>
        <v>0</v>
      </c>
      <c r="I157" s="97">
        <f>SUM(I149:I156)</f>
        <v>0</v>
      </c>
      <c r="K157" s="196"/>
      <c r="L157" s="196"/>
      <c r="M157" s="196"/>
    </row>
    <row r="158" spans="1:13" s="99" customFormat="1" ht="13.5" thickBot="1" x14ac:dyDescent="0.3">
      <c r="A158" s="182"/>
      <c r="B158" s="201"/>
      <c r="C158" s="101" t="s">
        <v>131</v>
      </c>
      <c r="D158" s="222"/>
      <c r="E158" s="222"/>
      <c r="F158" s="140"/>
      <c r="G158" s="146"/>
      <c r="H158" s="199"/>
      <c r="I158" s="199">
        <f>H157+I157</f>
        <v>0</v>
      </c>
      <c r="K158" s="196"/>
      <c r="L158" s="196"/>
      <c r="M158" s="196"/>
    </row>
    <row r="159" spans="1:13" ht="13.5" thickBot="1" x14ac:dyDescent="0.3">
      <c r="A159" s="100"/>
      <c r="B159" s="155"/>
      <c r="C159" s="101" t="s">
        <v>50</v>
      </c>
      <c r="D159" s="102"/>
      <c r="E159" s="103"/>
      <c r="F159" s="104"/>
      <c r="G159" s="105"/>
      <c r="H159" s="106"/>
      <c r="I159" s="230">
        <f>'ТС К26'!I44+'ТС К26'!I95+'ТС К26'!I99+'ТС К26'!I122+'ТС К26'!I146+'ТС К26'!I158</f>
        <v>0</v>
      </c>
    </row>
    <row r="160" spans="1:13" ht="13.5" thickBot="1" x14ac:dyDescent="0.3">
      <c r="A160" s="100"/>
      <c r="B160" s="103"/>
      <c r="C160" s="108" t="s">
        <v>51</v>
      </c>
      <c r="D160" s="102"/>
      <c r="E160" s="103"/>
      <c r="F160" s="104"/>
      <c r="G160" s="105"/>
      <c r="H160" s="106"/>
      <c r="I160" s="230">
        <f>I159/1.2*20%</f>
        <v>0</v>
      </c>
    </row>
    <row r="162" spans="1:13" s="110" customFormat="1" x14ac:dyDescent="0.25">
      <c r="A162" s="13"/>
      <c r="B162" s="13"/>
      <c r="C162" s="13"/>
      <c r="D162" s="13"/>
      <c r="E162" s="13"/>
      <c r="F162" s="14"/>
      <c r="G162" s="14"/>
      <c r="H162" s="16"/>
      <c r="I162" s="109"/>
      <c r="K162" s="197"/>
      <c r="L162" s="197"/>
      <c r="M162" s="197"/>
    </row>
  </sheetData>
  <mergeCells count="9">
    <mergeCell ref="H6:I6"/>
    <mergeCell ref="A6:A7"/>
    <mergeCell ref="C6:C7"/>
    <mergeCell ref="D6:D7"/>
    <mergeCell ref="E6:E7"/>
    <mergeCell ref="F6:G6"/>
    <mergeCell ref="A2:I2"/>
    <mergeCell ref="A3:I3"/>
    <mergeCell ref="A4:I4"/>
  </mergeCells>
  <pageMargins left="0.70866141732283472" right="0.11811023622047245" top="0.74803149606299213" bottom="0.74803149606299213" header="0.31496062992125984" footer="0.31496062992125984"/>
  <pageSetup paperSize="9" scale="83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opLeftCell="A190" zoomScale="110" zoomScaleNormal="110" workbookViewId="0">
      <selection activeCell="D203" sqref="D203:D208"/>
    </sheetView>
  </sheetViews>
  <sheetFormatPr defaultColWidth="9.140625" defaultRowHeight="12.75" x14ac:dyDescent="0.25"/>
  <cols>
    <col min="1" max="1" width="6" style="13" customWidth="1"/>
    <col min="2" max="2" width="17.7109375" style="13" customWidth="1"/>
    <col min="3" max="3" width="63.42578125" style="13" customWidth="1"/>
    <col min="4" max="4" width="5.140625" style="13" customWidth="1"/>
    <col min="5" max="5" width="10.42578125" style="13" customWidth="1"/>
    <col min="6" max="6" width="12.85546875" style="14" customWidth="1"/>
    <col min="7" max="7" width="11.140625" style="14" customWidth="1"/>
    <col min="8" max="8" width="18.5703125" style="14" customWidth="1"/>
    <col min="9" max="9" width="19" style="14" customWidth="1"/>
    <col min="10" max="10" width="11.85546875" style="15" customWidth="1"/>
    <col min="11" max="12" width="10" style="64" hidden="1" customWidth="1"/>
    <col min="13" max="13" width="11.42578125" style="64" hidden="1" customWidth="1"/>
    <col min="14" max="14" width="9.140625" style="64"/>
    <col min="15" max="16384" width="9.140625" style="15"/>
  </cols>
  <sheetData>
    <row r="1" spans="1:14" x14ac:dyDescent="0.25">
      <c r="F1" s="111"/>
      <c r="G1" s="111"/>
      <c r="H1" s="111"/>
      <c r="I1" s="111"/>
    </row>
    <row r="2" spans="1:14" ht="12.75" customHeight="1" x14ac:dyDescent="0.25">
      <c r="A2" s="485" t="s">
        <v>371</v>
      </c>
      <c r="B2" s="485"/>
      <c r="C2" s="485"/>
      <c r="D2" s="485"/>
      <c r="E2" s="485"/>
      <c r="F2" s="485"/>
      <c r="G2" s="485"/>
      <c r="H2" s="485"/>
      <c r="I2" s="485"/>
    </row>
    <row r="3" spans="1:14" ht="12.75" customHeight="1" x14ac:dyDescent="0.25">
      <c r="A3" s="485" t="s">
        <v>52</v>
      </c>
      <c r="B3" s="485"/>
      <c r="C3" s="485"/>
      <c r="D3" s="485"/>
      <c r="E3" s="485"/>
      <c r="F3" s="485"/>
      <c r="G3" s="485"/>
      <c r="H3" s="485"/>
      <c r="I3" s="485"/>
    </row>
    <row r="4" spans="1:14" ht="47.25" customHeight="1" x14ac:dyDescent="0.25">
      <c r="A4" s="485" t="s">
        <v>440</v>
      </c>
      <c r="B4" s="485"/>
      <c r="C4" s="485"/>
      <c r="D4" s="485"/>
      <c r="E4" s="485"/>
      <c r="F4" s="485"/>
      <c r="G4" s="485"/>
      <c r="H4" s="485"/>
      <c r="I4" s="485"/>
    </row>
    <row r="5" spans="1:14" s="18" customFormat="1" ht="13.5" thickBot="1" x14ac:dyDescent="0.3">
      <c r="A5" s="13"/>
      <c r="B5" s="13"/>
      <c r="C5" s="17" t="s">
        <v>418</v>
      </c>
      <c r="D5" s="13"/>
      <c r="E5" s="13"/>
      <c r="F5" s="14"/>
      <c r="G5" s="14"/>
      <c r="H5" s="14"/>
      <c r="I5" s="14"/>
      <c r="K5" s="194"/>
      <c r="L5" s="194"/>
      <c r="M5" s="194"/>
      <c r="N5" s="194"/>
    </row>
    <row r="6" spans="1:14" s="18" customFormat="1" ht="12.75" customHeight="1" x14ac:dyDescent="0.25">
      <c r="A6" s="483" t="s">
        <v>15</v>
      </c>
      <c r="B6" s="112" t="s">
        <v>16</v>
      </c>
      <c r="C6" s="483" t="s">
        <v>17</v>
      </c>
      <c r="D6" s="483" t="s">
        <v>18</v>
      </c>
      <c r="E6" s="483" t="s">
        <v>19</v>
      </c>
      <c r="F6" s="486" t="s">
        <v>20</v>
      </c>
      <c r="G6" s="487"/>
      <c r="H6" s="486" t="s">
        <v>21</v>
      </c>
      <c r="I6" s="487"/>
      <c r="K6" s="194"/>
      <c r="L6" s="194"/>
      <c r="M6" s="194"/>
      <c r="N6" s="194"/>
    </row>
    <row r="7" spans="1:14" ht="13.5" thickBot="1" x14ac:dyDescent="0.3">
      <c r="A7" s="484"/>
      <c r="B7" s="113" t="s">
        <v>22</v>
      </c>
      <c r="C7" s="484"/>
      <c r="D7" s="484"/>
      <c r="E7" s="484"/>
      <c r="F7" s="21" t="s">
        <v>23</v>
      </c>
      <c r="G7" s="22" t="s">
        <v>24</v>
      </c>
      <c r="H7" s="21" t="s">
        <v>23</v>
      </c>
      <c r="I7" s="22" t="s">
        <v>24</v>
      </c>
    </row>
    <row r="8" spans="1:14" ht="13.5" thickBot="1" x14ac:dyDescent="0.3">
      <c r="A8" s="23"/>
      <c r="B8" s="24" t="s">
        <v>177</v>
      </c>
      <c r="C8" s="24" t="s">
        <v>54</v>
      </c>
      <c r="D8" s="25"/>
      <c r="E8" s="25"/>
      <c r="F8" s="25"/>
      <c r="G8" s="25"/>
      <c r="H8" s="25"/>
      <c r="I8" s="26"/>
    </row>
    <row r="9" spans="1:14" ht="13.5" thickBot="1" x14ac:dyDescent="0.3">
      <c r="A9" s="27"/>
      <c r="B9" s="27" t="s">
        <v>55</v>
      </c>
      <c r="C9" s="28" t="s">
        <v>56</v>
      </c>
      <c r="D9" s="27"/>
      <c r="E9" s="28"/>
      <c r="F9" s="27"/>
      <c r="G9" s="28"/>
      <c r="H9" s="27"/>
      <c r="I9" s="29"/>
    </row>
    <row r="10" spans="1:14" ht="25.5" x14ac:dyDescent="0.25">
      <c r="A10" s="30">
        <v>1</v>
      </c>
      <c r="B10" s="30" t="s">
        <v>25</v>
      </c>
      <c r="C10" s="31" t="s">
        <v>57</v>
      </c>
      <c r="D10" s="30" t="s">
        <v>5</v>
      </c>
      <c r="E10" s="32">
        <v>56</v>
      </c>
      <c r="F10" s="33"/>
      <c r="G10" s="34">
        <v>0</v>
      </c>
      <c r="H10" s="35"/>
      <c r="I10" s="36">
        <f t="shared" ref="I10" si="0">E10*G10</f>
        <v>0</v>
      </c>
      <c r="J10" s="18"/>
    </row>
    <row r="11" spans="1:14" x14ac:dyDescent="0.25">
      <c r="A11" s="37" t="s">
        <v>6</v>
      </c>
      <c r="B11" s="38" t="s">
        <v>25</v>
      </c>
      <c r="C11" s="39" t="s">
        <v>58</v>
      </c>
      <c r="D11" s="38" t="s">
        <v>1</v>
      </c>
      <c r="E11" s="227">
        <f>(1.5*77.54+4.4*62.15+1*39.51)/1000</f>
        <v>0.42928000000000005</v>
      </c>
      <c r="F11" s="41"/>
      <c r="G11" s="42">
        <v>0</v>
      </c>
      <c r="H11" s="43"/>
      <c r="I11" s="44">
        <f>E11*G11</f>
        <v>0</v>
      </c>
    </row>
    <row r="12" spans="1:14" x14ac:dyDescent="0.25">
      <c r="A12" s="1" t="s">
        <v>7</v>
      </c>
      <c r="B12" s="1" t="s">
        <v>26</v>
      </c>
      <c r="C12" s="45" t="s">
        <v>158</v>
      </c>
      <c r="D12" s="84" t="s">
        <v>3</v>
      </c>
      <c r="E12" s="184">
        <v>1.5</v>
      </c>
      <c r="F12" s="41">
        <v>0</v>
      </c>
      <c r="G12" s="185"/>
      <c r="H12" s="43">
        <f>E12*F12</f>
        <v>0</v>
      </c>
      <c r="I12" s="90"/>
    </row>
    <row r="13" spans="1:14" x14ac:dyDescent="0.25">
      <c r="A13" s="6" t="s">
        <v>8</v>
      </c>
      <c r="B13" s="1" t="s">
        <v>26</v>
      </c>
      <c r="C13" s="45" t="s">
        <v>59</v>
      </c>
      <c r="D13" s="46" t="s">
        <v>3</v>
      </c>
      <c r="E13" s="47">
        <v>4.4000000000000004</v>
      </c>
      <c r="F13" s="48">
        <v>0</v>
      </c>
      <c r="G13" s="49"/>
      <c r="H13" s="50">
        <f>E13*F13</f>
        <v>0</v>
      </c>
      <c r="I13" s="51"/>
    </row>
    <row r="14" spans="1:14" x14ac:dyDescent="0.25">
      <c r="A14" s="1" t="s">
        <v>325</v>
      </c>
      <c r="B14" s="1" t="s">
        <v>26</v>
      </c>
      <c r="C14" s="45" t="s">
        <v>214</v>
      </c>
      <c r="D14" s="46" t="s">
        <v>3</v>
      </c>
      <c r="E14" s="47">
        <v>1</v>
      </c>
      <c r="F14" s="48">
        <v>0</v>
      </c>
      <c r="G14" s="49"/>
      <c r="H14" s="50">
        <f>E14*F14</f>
        <v>0</v>
      </c>
      <c r="I14" s="51"/>
    </row>
    <row r="15" spans="1:14" ht="25.5" x14ac:dyDescent="0.25">
      <c r="A15" s="52" t="s">
        <v>9</v>
      </c>
      <c r="B15" s="38" t="s">
        <v>25</v>
      </c>
      <c r="C15" s="53" t="s">
        <v>60</v>
      </c>
      <c r="D15" s="54" t="s">
        <v>5</v>
      </c>
      <c r="E15" s="54">
        <v>2</v>
      </c>
      <c r="F15" s="55"/>
      <c r="G15" s="56">
        <v>0</v>
      </c>
      <c r="H15" s="57"/>
      <c r="I15" s="58">
        <f>E15*G15</f>
        <v>0</v>
      </c>
    </row>
    <row r="16" spans="1:14" x14ac:dyDescent="0.25">
      <c r="A16" s="52" t="s">
        <v>10</v>
      </c>
      <c r="B16" s="38" t="s">
        <v>25</v>
      </c>
      <c r="C16" s="59" t="s">
        <v>61</v>
      </c>
      <c r="D16" s="54" t="s">
        <v>5</v>
      </c>
      <c r="E16" s="60">
        <v>70</v>
      </c>
      <c r="F16" s="61"/>
      <c r="G16" s="56">
        <v>0</v>
      </c>
      <c r="H16" s="50"/>
      <c r="I16" s="58">
        <f>E16*G16</f>
        <v>0</v>
      </c>
    </row>
    <row r="17" spans="1:14" x14ac:dyDescent="0.25">
      <c r="A17" s="6" t="s">
        <v>27</v>
      </c>
      <c r="B17" s="1" t="s">
        <v>26</v>
      </c>
      <c r="C17" s="45" t="s">
        <v>62</v>
      </c>
      <c r="D17" s="54" t="s">
        <v>5</v>
      </c>
      <c r="E17" s="60">
        <v>70</v>
      </c>
      <c r="F17" s="61">
        <v>0</v>
      </c>
      <c r="G17" s="56"/>
      <c r="H17" s="50">
        <f>E17*F17</f>
        <v>0</v>
      </c>
      <c r="I17" s="58"/>
    </row>
    <row r="18" spans="1:14" ht="25.5" customHeight="1" x14ac:dyDescent="0.25">
      <c r="A18" s="37" t="s">
        <v>11</v>
      </c>
      <c r="B18" s="38" t="s">
        <v>25</v>
      </c>
      <c r="C18" s="59" t="s">
        <v>253</v>
      </c>
      <c r="D18" s="54" t="s">
        <v>1</v>
      </c>
      <c r="E18" s="231">
        <v>0.54888000000000003</v>
      </c>
      <c r="F18" s="61"/>
      <c r="G18" s="56">
        <v>0</v>
      </c>
      <c r="H18" s="50"/>
      <c r="I18" s="58">
        <f>E18*G18</f>
        <v>0</v>
      </c>
    </row>
    <row r="19" spans="1:14" x14ac:dyDescent="0.25">
      <c r="A19" s="1" t="s">
        <v>28</v>
      </c>
      <c r="B19" s="1" t="s">
        <v>26</v>
      </c>
      <c r="C19" s="62" t="s">
        <v>66</v>
      </c>
      <c r="D19" s="46" t="s">
        <v>1</v>
      </c>
      <c r="E19" s="47">
        <v>0.376</v>
      </c>
      <c r="F19" s="61">
        <v>0</v>
      </c>
      <c r="G19" s="49"/>
      <c r="H19" s="50">
        <f>E19*F19</f>
        <v>0</v>
      </c>
      <c r="I19" s="51"/>
    </row>
    <row r="20" spans="1:14" x14ac:dyDescent="0.25">
      <c r="A20" s="1" t="s">
        <v>64</v>
      </c>
      <c r="B20" s="1" t="s">
        <v>26</v>
      </c>
      <c r="C20" s="62" t="s">
        <v>67</v>
      </c>
      <c r="D20" s="46" t="s">
        <v>1</v>
      </c>
      <c r="E20" s="47">
        <v>0.03</v>
      </c>
      <c r="F20" s="61">
        <v>0</v>
      </c>
      <c r="G20" s="49"/>
      <c r="H20" s="50">
        <f>E20*F20</f>
        <v>0</v>
      </c>
      <c r="I20" s="51"/>
    </row>
    <row r="21" spans="1:14" x14ac:dyDescent="0.25">
      <c r="A21" s="6" t="s">
        <v>65</v>
      </c>
      <c r="B21" s="1" t="s">
        <v>26</v>
      </c>
      <c r="C21" s="62" t="s">
        <v>68</v>
      </c>
      <c r="D21" s="46" t="s">
        <v>1</v>
      </c>
      <c r="E21" s="47">
        <v>0.155</v>
      </c>
      <c r="F21" s="48">
        <v>0</v>
      </c>
      <c r="G21" s="49"/>
      <c r="H21" s="50">
        <f>E21*F21</f>
        <v>0</v>
      </c>
      <c r="I21" s="51"/>
    </row>
    <row r="22" spans="1:14" ht="25.5" x14ac:dyDescent="0.25">
      <c r="A22" s="52" t="s">
        <v>12</v>
      </c>
      <c r="B22" s="38" t="s">
        <v>25</v>
      </c>
      <c r="C22" s="63" t="s">
        <v>69</v>
      </c>
      <c r="D22" s="54" t="s">
        <v>1</v>
      </c>
      <c r="E22" s="60">
        <v>0.54900000000000004</v>
      </c>
      <c r="F22" s="48"/>
      <c r="G22" s="56">
        <v>0</v>
      </c>
      <c r="H22" s="50"/>
      <c r="I22" s="58">
        <f>E22*G22</f>
        <v>0</v>
      </c>
    </row>
    <row r="23" spans="1:14" ht="32.25" customHeight="1" x14ac:dyDescent="0.25">
      <c r="A23" s="52" t="s">
        <v>29</v>
      </c>
      <c r="B23" s="38" t="s">
        <v>25</v>
      </c>
      <c r="C23" s="63" t="s">
        <v>178</v>
      </c>
      <c r="D23" s="54" t="s">
        <v>3</v>
      </c>
      <c r="E23" s="60">
        <v>54.2</v>
      </c>
      <c r="F23" s="48"/>
      <c r="G23" s="56">
        <v>0</v>
      </c>
      <c r="H23" s="50"/>
      <c r="I23" s="58">
        <f>E23*G23</f>
        <v>0</v>
      </c>
    </row>
    <row r="24" spans="1:14" x14ac:dyDescent="0.25">
      <c r="A24" s="6" t="s">
        <v>30</v>
      </c>
      <c r="B24" s="1" t="s">
        <v>26</v>
      </c>
      <c r="C24" s="9" t="s">
        <v>179</v>
      </c>
      <c r="D24" s="46" t="s">
        <v>5</v>
      </c>
      <c r="E24" s="47">
        <v>2</v>
      </c>
      <c r="F24" s="48">
        <v>0</v>
      </c>
      <c r="G24" s="49"/>
      <c r="H24" s="50">
        <f>E24*F24</f>
        <v>0</v>
      </c>
      <c r="I24" s="51"/>
    </row>
    <row r="25" spans="1:14" x14ac:dyDescent="0.25">
      <c r="A25" s="6" t="s">
        <v>71</v>
      </c>
      <c r="B25" s="1" t="s">
        <v>26</v>
      </c>
      <c r="C25" s="9" t="s">
        <v>180</v>
      </c>
      <c r="D25" s="46" t="s">
        <v>5</v>
      </c>
      <c r="E25" s="47">
        <v>10</v>
      </c>
      <c r="F25" s="48">
        <v>0</v>
      </c>
      <c r="G25" s="49"/>
      <c r="H25" s="50">
        <f t="shared" ref="H25:H26" si="1">E25*F25</f>
        <v>0</v>
      </c>
      <c r="I25" s="51"/>
    </row>
    <row r="26" spans="1:14" ht="30.75" customHeight="1" x14ac:dyDescent="0.25">
      <c r="A26" s="6" t="s">
        <v>72</v>
      </c>
      <c r="B26" s="1" t="s">
        <v>26</v>
      </c>
      <c r="C26" s="9" t="s">
        <v>181</v>
      </c>
      <c r="D26" s="46" t="s">
        <v>3</v>
      </c>
      <c r="E26" s="47">
        <v>54.2</v>
      </c>
      <c r="F26" s="48">
        <v>0</v>
      </c>
      <c r="G26" s="49"/>
      <c r="H26" s="50">
        <f t="shared" si="1"/>
        <v>0</v>
      </c>
      <c r="I26" s="51"/>
    </row>
    <row r="27" spans="1:14" ht="45" customHeight="1" x14ac:dyDescent="0.25">
      <c r="A27" s="6" t="s">
        <v>254</v>
      </c>
      <c r="B27" s="1" t="s">
        <v>26</v>
      </c>
      <c r="C27" s="68" t="s">
        <v>188</v>
      </c>
      <c r="D27" s="11" t="s">
        <v>5</v>
      </c>
      <c r="E27" s="12">
        <v>6</v>
      </c>
      <c r="F27" s="61">
        <v>0</v>
      </c>
      <c r="G27" s="49"/>
      <c r="H27" s="50">
        <f>E27*F27</f>
        <v>0</v>
      </c>
      <c r="I27" s="51"/>
    </row>
    <row r="28" spans="1:14" ht="48" customHeight="1" x14ac:dyDescent="0.25">
      <c r="A28" s="6" t="s">
        <v>255</v>
      </c>
      <c r="B28" s="1" t="s">
        <v>26</v>
      </c>
      <c r="C28" s="68" t="s">
        <v>192</v>
      </c>
      <c r="D28" s="4" t="s">
        <v>5</v>
      </c>
      <c r="E28" s="5">
        <v>2</v>
      </c>
      <c r="F28" s="70">
        <v>0</v>
      </c>
      <c r="G28" s="71"/>
      <c r="H28" s="72">
        <f>E28*F28</f>
        <v>0</v>
      </c>
      <c r="I28" s="73"/>
    </row>
    <row r="29" spans="1:14" ht="25.5" x14ac:dyDescent="0.25">
      <c r="A29" s="52" t="s">
        <v>31</v>
      </c>
      <c r="B29" s="38" t="s">
        <v>25</v>
      </c>
      <c r="C29" s="63" t="s">
        <v>159</v>
      </c>
      <c r="D29" s="54" t="s">
        <v>3</v>
      </c>
      <c r="E29" s="60">
        <v>281.10000000000002</v>
      </c>
      <c r="F29" s="48"/>
      <c r="G29" s="56">
        <v>0</v>
      </c>
      <c r="H29" s="50"/>
      <c r="I29" s="58">
        <f>E29*G29</f>
        <v>0</v>
      </c>
      <c r="J29" s="64"/>
    </row>
    <row r="30" spans="1:14" s="65" customFormat="1" x14ac:dyDescent="0.25">
      <c r="A30" s="6" t="s">
        <v>32</v>
      </c>
      <c r="B30" s="1" t="s">
        <v>26</v>
      </c>
      <c r="C30" s="9" t="s">
        <v>13</v>
      </c>
      <c r="D30" s="46" t="s">
        <v>5</v>
      </c>
      <c r="E30" s="47">
        <v>60</v>
      </c>
      <c r="F30" s="48">
        <v>0</v>
      </c>
      <c r="G30" s="49"/>
      <c r="H30" s="50">
        <f t="shared" ref="H30:H34" si="2">E30*F30</f>
        <v>0</v>
      </c>
      <c r="I30" s="51"/>
      <c r="K30" s="195"/>
      <c r="L30" s="195"/>
      <c r="M30" s="195"/>
      <c r="N30" s="195"/>
    </row>
    <row r="31" spans="1:14" s="65" customFormat="1" x14ac:dyDescent="0.25">
      <c r="A31" s="6" t="s">
        <v>33</v>
      </c>
      <c r="B31" s="1" t="s">
        <v>26</v>
      </c>
      <c r="C31" s="9" t="s">
        <v>160</v>
      </c>
      <c r="D31" s="46" t="s">
        <v>5</v>
      </c>
      <c r="E31" s="47">
        <v>12</v>
      </c>
      <c r="F31" s="48">
        <v>0</v>
      </c>
      <c r="G31" s="49"/>
      <c r="H31" s="50">
        <f t="shared" si="2"/>
        <v>0</v>
      </c>
      <c r="I31" s="51"/>
      <c r="K31" s="195"/>
      <c r="L31" s="195"/>
      <c r="M31" s="195"/>
      <c r="N31" s="195"/>
    </row>
    <row r="32" spans="1:14" ht="25.5" x14ac:dyDescent="0.25">
      <c r="A32" s="6" t="s">
        <v>76</v>
      </c>
      <c r="B32" s="1" t="s">
        <v>26</v>
      </c>
      <c r="C32" s="9" t="s">
        <v>161</v>
      </c>
      <c r="D32" s="46" t="s">
        <v>3</v>
      </c>
      <c r="E32" s="47">
        <v>281.10000000000002</v>
      </c>
      <c r="F32" s="48">
        <v>0</v>
      </c>
      <c r="G32" s="56"/>
      <c r="H32" s="50">
        <f t="shared" si="2"/>
        <v>0</v>
      </c>
      <c r="I32" s="58"/>
    </row>
    <row r="33" spans="1:9" ht="38.25" x14ac:dyDescent="0.25">
      <c r="A33" s="6" t="s">
        <v>193</v>
      </c>
      <c r="B33" s="1" t="s">
        <v>26</v>
      </c>
      <c r="C33" s="68" t="s">
        <v>162</v>
      </c>
      <c r="D33" s="11" t="s">
        <v>5</v>
      </c>
      <c r="E33" s="12">
        <v>32</v>
      </c>
      <c r="F33" s="61">
        <v>0</v>
      </c>
      <c r="G33" s="49"/>
      <c r="H33" s="50">
        <f t="shared" si="2"/>
        <v>0</v>
      </c>
      <c r="I33" s="51"/>
    </row>
    <row r="34" spans="1:9" x14ac:dyDescent="0.25">
      <c r="A34" s="6" t="s">
        <v>194</v>
      </c>
      <c r="B34" s="1" t="s">
        <v>26</v>
      </c>
      <c r="C34" s="68" t="s">
        <v>189</v>
      </c>
      <c r="D34" s="11" t="s">
        <v>5</v>
      </c>
      <c r="E34" s="12">
        <v>2</v>
      </c>
      <c r="F34" s="61">
        <v>0</v>
      </c>
      <c r="G34" s="49"/>
      <c r="H34" s="50">
        <f t="shared" si="2"/>
        <v>0</v>
      </c>
      <c r="I34" s="51"/>
    </row>
    <row r="35" spans="1:9" ht="25.5" x14ac:dyDescent="0.25">
      <c r="A35" s="74" t="s">
        <v>34</v>
      </c>
      <c r="B35" s="38" t="s">
        <v>25</v>
      </c>
      <c r="C35" s="75" t="s">
        <v>182</v>
      </c>
      <c r="D35" s="76" t="s">
        <v>3</v>
      </c>
      <c r="E35" s="77">
        <v>54</v>
      </c>
      <c r="F35" s="78"/>
      <c r="G35" s="71">
        <v>0</v>
      </c>
      <c r="H35" s="79"/>
      <c r="I35" s="73">
        <f>E35*G35</f>
        <v>0</v>
      </c>
    </row>
    <row r="36" spans="1:9" ht="25.5" x14ac:dyDescent="0.25">
      <c r="A36" s="69" t="s">
        <v>35</v>
      </c>
      <c r="B36" s="1" t="s">
        <v>26</v>
      </c>
      <c r="C36" s="68" t="s">
        <v>183</v>
      </c>
      <c r="D36" s="4" t="s">
        <v>3</v>
      </c>
      <c r="E36" s="5">
        <v>54</v>
      </c>
      <c r="F36" s="70">
        <v>0</v>
      </c>
      <c r="G36" s="142"/>
      <c r="H36" s="72">
        <f>E36*F36</f>
        <v>0</v>
      </c>
      <c r="I36" s="73"/>
    </row>
    <row r="37" spans="1:9" ht="38.25" x14ac:dyDescent="0.25">
      <c r="A37" s="69" t="s">
        <v>36</v>
      </c>
      <c r="B37" s="1" t="s">
        <v>26</v>
      </c>
      <c r="C37" s="68" t="s">
        <v>191</v>
      </c>
      <c r="D37" s="11" t="s">
        <v>5</v>
      </c>
      <c r="E37" s="12">
        <v>8</v>
      </c>
      <c r="F37" s="61">
        <v>0</v>
      </c>
      <c r="G37" s="49"/>
      <c r="H37" s="50">
        <f t="shared" ref="H37:H38" si="3">E37*F37</f>
        <v>0</v>
      </c>
      <c r="I37" s="191"/>
    </row>
    <row r="38" spans="1:9" x14ac:dyDescent="0.25">
      <c r="A38" s="69" t="s">
        <v>358</v>
      </c>
      <c r="B38" s="1" t="s">
        <v>26</v>
      </c>
      <c r="C38" s="68" t="s">
        <v>373</v>
      </c>
      <c r="D38" s="11" t="s">
        <v>5</v>
      </c>
      <c r="E38" s="12">
        <v>1</v>
      </c>
      <c r="F38" s="148">
        <v>0</v>
      </c>
      <c r="G38" s="142"/>
      <c r="H38" s="72">
        <f t="shared" si="3"/>
        <v>0</v>
      </c>
      <c r="I38" s="191"/>
    </row>
    <row r="39" spans="1:9" ht="25.5" x14ac:dyDescent="0.25">
      <c r="A39" s="74" t="s">
        <v>37</v>
      </c>
      <c r="B39" s="38" t="s">
        <v>25</v>
      </c>
      <c r="C39" s="75" t="s">
        <v>78</v>
      </c>
      <c r="D39" s="76" t="s">
        <v>3</v>
      </c>
      <c r="E39" s="77">
        <v>4.5</v>
      </c>
      <c r="F39" s="78"/>
      <c r="G39" s="71">
        <v>0</v>
      </c>
      <c r="H39" s="79"/>
      <c r="I39" s="73">
        <f>E39*G39</f>
        <v>0</v>
      </c>
    </row>
    <row r="40" spans="1:9" ht="25.5" x14ac:dyDescent="0.25">
      <c r="A40" s="69" t="s">
        <v>38</v>
      </c>
      <c r="B40" s="6" t="s">
        <v>26</v>
      </c>
      <c r="C40" s="80" t="s">
        <v>176</v>
      </c>
      <c r="D40" s="46" t="s">
        <v>3</v>
      </c>
      <c r="E40" s="47">
        <v>4.5</v>
      </c>
      <c r="F40" s="48">
        <v>0</v>
      </c>
      <c r="G40" s="71"/>
      <c r="H40" s="72">
        <f t="shared" ref="H40" si="4">E40*F40</f>
        <v>0</v>
      </c>
      <c r="I40" s="73"/>
    </row>
    <row r="41" spans="1:9" ht="38.25" x14ac:dyDescent="0.25">
      <c r="A41" s="69" t="s">
        <v>39</v>
      </c>
      <c r="B41" s="1" t="s">
        <v>26</v>
      </c>
      <c r="C41" s="68" t="s">
        <v>164</v>
      </c>
      <c r="D41" s="4" t="s">
        <v>5</v>
      </c>
      <c r="E41" s="5">
        <v>2</v>
      </c>
      <c r="F41" s="48">
        <v>0</v>
      </c>
      <c r="G41" s="56"/>
      <c r="H41" s="50">
        <f>E41*F41</f>
        <v>0</v>
      </c>
      <c r="I41" s="73"/>
    </row>
    <row r="42" spans="1:9" ht="33" customHeight="1" x14ac:dyDescent="0.25">
      <c r="A42" s="74" t="s">
        <v>40</v>
      </c>
      <c r="B42" s="38" t="s">
        <v>25</v>
      </c>
      <c r="C42" s="75" t="s">
        <v>256</v>
      </c>
      <c r="D42" s="167" t="s">
        <v>156</v>
      </c>
      <c r="E42" s="190">
        <v>2</v>
      </c>
      <c r="F42" s="78"/>
      <c r="G42" s="71">
        <v>0</v>
      </c>
      <c r="H42" s="79"/>
      <c r="I42" s="73">
        <f>E42*G42</f>
        <v>0</v>
      </c>
    </row>
    <row r="43" spans="1:9" ht="37.5" customHeight="1" x14ac:dyDescent="0.25">
      <c r="A43" s="69" t="s">
        <v>41</v>
      </c>
      <c r="B43" s="6" t="s">
        <v>26</v>
      </c>
      <c r="C43" s="81" t="s">
        <v>257</v>
      </c>
      <c r="D43" s="141" t="s">
        <v>5</v>
      </c>
      <c r="E43" s="189">
        <v>2</v>
      </c>
      <c r="F43" s="70">
        <v>0</v>
      </c>
      <c r="G43" s="71"/>
      <c r="H43" s="72">
        <f>E43*F43</f>
        <v>0</v>
      </c>
      <c r="I43" s="73"/>
    </row>
    <row r="44" spans="1:9" ht="36.75" customHeight="1" x14ac:dyDescent="0.25">
      <c r="A44" s="74" t="s">
        <v>42</v>
      </c>
      <c r="B44" s="38" t="s">
        <v>25</v>
      </c>
      <c r="C44" s="75" t="s">
        <v>258</v>
      </c>
      <c r="D44" s="167" t="s">
        <v>156</v>
      </c>
      <c r="E44" s="190">
        <v>2</v>
      </c>
      <c r="F44" s="78"/>
      <c r="G44" s="71">
        <v>0</v>
      </c>
      <c r="H44" s="79"/>
      <c r="I44" s="73">
        <f>E44*G44</f>
        <v>0</v>
      </c>
    </row>
    <row r="45" spans="1:9" ht="38.25" x14ac:dyDescent="0.25">
      <c r="A45" s="69" t="s">
        <v>90</v>
      </c>
      <c r="B45" s="6" t="s">
        <v>26</v>
      </c>
      <c r="C45" s="81" t="s">
        <v>259</v>
      </c>
      <c r="D45" s="141" t="s">
        <v>5</v>
      </c>
      <c r="E45" s="189">
        <v>2</v>
      </c>
      <c r="F45" s="70">
        <v>0</v>
      </c>
      <c r="G45" s="71"/>
      <c r="H45" s="72">
        <f>E45*F45</f>
        <v>0</v>
      </c>
      <c r="I45" s="73"/>
    </row>
    <row r="46" spans="1:9" ht="34.5" customHeight="1" x14ac:dyDescent="0.25">
      <c r="A46" s="69" t="s">
        <v>91</v>
      </c>
      <c r="B46" s="6" t="s">
        <v>26</v>
      </c>
      <c r="C46" s="81" t="s">
        <v>260</v>
      </c>
      <c r="D46" s="141" t="s">
        <v>3</v>
      </c>
      <c r="E46" s="189">
        <v>1.7</v>
      </c>
      <c r="F46" s="70">
        <v>0</v>
      </c>
      <c r="G46" s="71"/>
      <c r="H46" s="72">
        <f>E46*F46</f>
        <v>0</v>
      </c>
      <c r="I46" s="73"/>
    </row>
    <row r="47" spans="1:9" ht="38.25" x14ac:dyDescent="0.25">
      <c r="A47" s="69" t="s">
        <v>198</v>
      </c>
      <c r="B47" s="6" t="s">
        <v>26</v>
      </c>
      <c r="C47" s="81" t="s">
        <v>190</v>
      </c>
      <c r="D47" s="141" t="s">
        <v>5</v>
      </c>
      <c r="E47" s="189">
        <v>2</v>
      </c>
      <c r="F47" s="70">
        <v>0</v>
      </c>
      <c r="G47" s="71"/>
      <c r="H47" s="72">
        <f>E47*F47</f>
        <v>0</v>
      </c>
      <c r="I47" s="73"/>
    </row>
    <row r="48" spans="1:9" ht="30" customHeight="1" x14ac:dyDescent="0.25">
      <c r="A48" s="74" t="s">
        <v>44</v>
      </c>
      <c r="B48" s="52" t="s">
        <v>25</v>
      </c>
      <c r="C48" s="75" t="s">
        <v>82</v>
      </c>
      <c r="D48" s="76" t="s">
        <v>5</v>
      </c>
      <c r="E48" s="77">
        <v>6</v>
      </c>
      <c r="F48" s="78"/>
      <c r="G48" s="71">
        <v>0</v>
      </c>
      <c r="H48" s="79"/>
      <c r="I48" s="73">
        <f>E48*G48</f>
        <v>0</v>
      </c>
    </row>
    <row r="49" spans="1:9" ht="25.5" x14ac:dyDescent="0.25">
      <c r="A49" s="69" t="s">
        <v>45</v>
      </c>
      <c r="B49" s="1" t="s">
        <v>26</v>
      </c>
      <c r="C49" s="81" t="s">
        <v>167</v>
      </c>
      <c r="D49" s="7" t="s">
        <v>5</v>
      </c>
      <c r="E49" s="82">
        <v>4</v>
      </c>
      <c r="F49" s="48">
        <v>0</v>
      </c>
      <c r="G49" s="71"/>
      <c r="H49" s="72">
        <f t="shared" ref="H49:H57" si="5">E49*F49</f>
        <v>0</v>
      </c>
      <c r="I49" s="73"/>
    </row>
    <row r="50" spans="1:9" ht="30.75" customHeight="1" x14ac:dyDescent="0.25">
      <c r="A50" s="69" t="s">
        <v>382</v>
      </c>
      <c r="B50" s="1" t="s">
        <v>26</v>
      </c>
      <c r="C50" s="80" t="s">
        <v>166</v>
      </c>
      <c r="D50" s="7" t="s">
        <v>3</v>
      </c>
      <c r="E50" s="82">
        <v>5.0999999999999996</v>
      </c>
      <c r="F50" s="48">
        <v>0</v>
      </c>
      <c r="G50" s="71"/>
      <c r="H50" s="72">
        <f t="shared" si="5"/>
        <v>0</v>
      </c>
      <c r="I50" s="73"/>
    </row>
    <row r="51" spans="1:9" ht="38.25" x14ac:dyDescent="0.25">
      <c r="A51" s="69" t="s">
        <v>383</v>
      </c>
      <c r="B51" s="1" t="s">
        <v>26</v>
      </c>
      <c r="C51" s="81" t="s">
        <v>261</v>
      </c>
      <c r="D51" s="7" t="s">
        <v>5</v>
      </c>
      <c r="E51" s="82">
        <v>7</v>
      </c>
      <c r="F51" s="48">
        <v>0</v>
      </c>
      <c r="G51" s="71"/>
      <c r="H51" s="72">
        <f t="shared" si="5"/>
        <v>0</v>
      </c>
      <c r="I51" s="73"/>
    </row>
    <row r="52" spans="1:9" ht="25.5" x14ac:dyDescent="0.25">
      <c r="A52" s="69" t="s">
        <v>384</v>
      </c>
      <c r="B52" s="1" t="s">
        <v>26</v>
      </c>
      <c r="C52" s="81" t="s">
        <v>84</v>
      </c>
      <c r="D52" s="7" t="s">
        <v>5</v>
      </c>
      <c r="E52" s="82">
        <v>6</v>
      </c>
      <c r="F52" s="48">
        <v>0</v>
      </c>
      <c r="G52" s="71"/>
      <c r="H52" s="72">
        <f t="shared" si="5"/>
        <v>0</v>
      </c>
      <c r="I52" s="73"/>
    </row>
    <row r="53" spans="1:9" ht="25.5" x14ac:dyDescent="0.25">
      <c r="A53" s="69" t="s">
        <v>385</v>
      </c>
      <c r="B53" s="1" t="s">
        <v>26</v>
      </c>
      <c r="C53" s="81" t="s">
        <v>262</v>
      </c>
      <c r="D53" s="7" t="s">
        <v>3</v>
      </c>
      <c r="E53" s="82">
        <v>1.5</v>
      </c>
      <c r="F53" s="70">
        <v>0</v>
      </c>
      <c r="G53" s="71"/>
      <c r="H53" s="72">
        <f t="shared" si="5"/>
        <v>0</v>
      </c>
      <c r="I53" s="73"/>
    </row>
    <row r="54" spans="1:9" ht="25.5" x14ac:dyDescent="0.25">
      <c r="A54" s="69" t="s">
        <v>386</v>
      </c>
      <c r="B54" s="1" t="s">
        <v>26</v>
      </c>
      <c r="C54" s="81" t="s">
        <v>263</v>
      </c>
      <c r="D54" s="7" t="s">
        <v>3</v>
      </c>
      <c r="E54" s="82">
        <v>1.5</v>
      </c>
      <c r="F54" s="70">
        <v>0</v>
      </c>
      <c r="G54" s="71"/>
      <c r="H54" s="72">
        <f t="shared" si="5"/>
        <v>0</v>
      </c>
      <c r="I54" s="73"/>
    </row>
    <row r="55" spans="1:9" ht="46.5" customHeight="1" x14ac:dyDescent="0.25">
      <c r="A55" s="69" t="s">
        <v>387</v>
      </c>
      <c r="B55" s="1" t="s">
        <v>26</v>
      </c>
      <c r="C55" s="81" t="s">
        <v>264</v>
      </c>
      <c r="D55" s="7" t="s">
        <v>5</v>
      </c>
      <c r="E55" s="82">
        <v>2</v>
      </c>
      <c r="F55" s="70">
        <v>0</v>
      </c>
      <c r="G55" s="71"/>
      <c r="H55" s="72">
        <f t="shared" si="5"/>
        <v>0</v>
      </c>
      <c r="I55" s="73"/>
    </row>
    <row r="56" spans="1:9" ht="25.5" x14ac:dyDescent="0.25">
      <c r="A56" s="69" t="s">
        <v>388</v>
      </c>
      <c r="B56" s="1" t="s">
        <v>26</v>
      </c>
      <c r="C56" s="81" t="s">
        <v>265</v>
      </c>
      <c r="D56" s="7" t="s">
        <v>3</v>
      </c>
      <c r="E56" s="82">
        <v>0.5</v>
      </c>
      <c r="F56" s="70">
        <v>0</v>
      </c>
      <c r="G56" s="71"/>
      <c r="H56" s="72">
        <f t="shared" si="5"/>
        <v>0</v>
      </c>
      <c r="I56" s="73"/>
    </row>
    <row r="57" spans="1:9" ht="33" customHeight="1" x14ac:dyDescent="0.25">
      <c r="A57" s="69" t="s">
        <v>389</v>
      </c>
      <c r="B57" s="1" t="s">
        <v>26</v>
      </c>
      <c r="C57" s="81" t="s">
        <v>266</v>
      </c>
      <c r="D57" s="7" t="s">
        <v>3</v>
      </c>
      <c r="E57" s="82">
        <v>0.5</v>
      </c>
      <c r="F57" s="70">
        <v>0</v>
      </c>
      <c r="G57" s="71"/>
      <c r="H57" s="72">
        <f t="shared" si="5"/>
        <v>0</v>
      </c>
      <c r="I57" s="73"/>
    </row>
    <row r="58" spans="1:9" ht="27.75" customHeight="1" x14ac:dyDescent="0.25">
      <c r="A58" s="74" t="s">
        <v>46</v>
      </c>
      <c r="B58" s="52" t="s">
        <v>25</v>
      </c>
      <c r="C58" s="75" t="s">
        <v>85</v>
      </c>
      <c r="D58" s="76" t="s">
        <v>2</v>
      </c>
      <c r="E58" s="77">
        <v>531.79999999999995</v>
      </c>
      <c r="F58" s="78"/>
      <c r="G58" s="71">
        <v>0</v>
      </c>
      <c r="H58" s="79"/>
      <c r="I58" s="73">
        <f>E58*G58</f>
        <v>0</v>
      </c>
    </row>
    <row r="59" spans="1:9" x14ac:dyDescent="0.25">
      <c r="A59" s="69" t="s">
        <v>359</v>
      </c>
      <c r="B59" s="1" t="s">
        <v>26</v>
      </c>
      <c r="C59" s="81" t="s">
        <v>86</v>
      </c>
      <c r="D59" s="7" t="s">
        <v>4</v>
      </c>
      <c r="E59" s="83">
        <v>85.1</v>
      </c>
      <c r="F59" s="48">
        <v>0</v>
      </c>
      <c r="G59" s="71"/>
      <c r="H59" s="72">
        <f t="shared" ref="H59:H64" si="6">E59*F59</f>
        <v>0</v>
      </c>
      <c r="I59" s="73"/>
    </row>
    <row r="60" spans="1:9" ht="35.25" customHeight="1" x14ac:dyDescent="0.25">
      <c r="A60" s="74" t="s">
        <v>47</v>
      </c>
      <c r="B60" s="52" t="s">
        <v>25</v>
      </c>
      <c r="C60" s="75" t="s">
        <v>88</v>
      </c>
      <c r="D60" s="76" t="s">
        <v>0</v>
      </c>
      <c r="E60" s="77">
        <v>17.72</v>
      </c>
      <c r="F60" s="78"/>
      <c r="G60" s="71">
        <v>0</v>
      </c>
      <c r="H60" s="79"/>
      <c r="I60" s="73">
        <f>E60*G60</f>
        <v>0</v>
      </c>
    </row>
    <row r="61" spans="1:9" x14ac:dyDescent="0.25">
      <c r="A61" s="69" t="s">
        <v>360</v>
      </c>
      <c r="B61" s="1" t="s">
        <v>26</v>
      </c>
      <c r="C61" s="81" t="s">
        <v>199</v>
      </c>
      <c r="D61" s="7" t="s">
        <v>0</v>
      </c>
      <c r="E61" s="232">
        <f>1.54*3.76</f>
        <v>5.7904</v>
      </c>
      <c r="F61" s="48">
        <v>0</v>
      </c>
      <c r="G61" s="71"/>
      <c r="H61" s="72">
        <f t="shared" si="6"/>
        <v>0</v>
      </c>
      <c r="I61" s="73"/>
    </row>
    <row r="62" spans="1:9" x14ac:dyDescent="0.25">
      <c r="A62" s="69" t="s">
        <v>390</v>
      </c>
      <c r="B62" s="1" t="s">
        <v>26</v>
      </c>
      <c r="C62" s="81" t="s">
        <v>89</v>
      </c>
      <c r="D62" s="7" t="s">
        <v>0</v>
      </c>
      <c r="E62" s="232">
        <f>1.54*14.11</f>
        <v>21.729399999999998</v>
      </c>
      <c r="F62" s="48"/>
      <c r="G62" s="71"/>
      <c r="H62" s="72"/>
      <c r="I62" s="73"/>
    </row>
    <row r="63" spans="1:9" ht="29.25" customHeight="1" x14ac:dyDescent="0.25">
      <c r="A63" s="52" t="s">
        <v>48</v>
      </c>
      <c r="B63" s="52" t="s">
        <v>25</v>
      </c>
      <c r="C63" s="75" t="s">
        <v>267</v>
      </c>
      <c r="D63" s="76" t="s">
        <v>2</v>
      </c>
      <c r="E63" s="77">
        <v>326.89999999999998</v>
      </c>
      <c r="F63" s="78"/>
      <c r="G63" s="71">
        <v>0</v>
      </c>
      <c r="H63" s="79"/>
      <c r="I63" s="73">
        <f>E63*G63</f>
        <v>0</v>
      </c>
    </row>
    <row r="64" spans="1:9" ht="13.5" thickBot="1" x14ac:dyDescent="0.3">
      <c r="A64" s="69" t="s">
        <v>361</v>
      </c>
      <c r="B64" s="69" t="s">
        <v>26</v>
      </c>
      <c r="C64" s="81" t="s">
        <v>93</v>
      </c>
      <c r="D64" s="7" t="s">
        <v>2</v>
      </c>
      <c r="E64" s="128">
        <f>1.16*E63</f>
        <v>379.20399999999995</v>
      </c>
      <c r="F64" s="129">
        <v>0</v>
      </c>
      <c r="G64" s="71"/>
      <c r="H64" s="72">
        <f t="shared" si="6"/>
        <v>0</v>
      </c>
      <c r="I64" s="130"/>
    </row>
    <row r="65" spans="1:13" ht="13.5" thickBot="1" x14ac:dyDescent="0.3">
      <c r="A65" s="120"/>
      <c r="B65" s="120"/>
      <c r="C65" s="137" t="s">
        <v>94</v>
      </c>
      <c r="D65" s="121"/>
      <c r="E65" s="121"/>
      <c r="F65" s="122"/>
      <c r="G65" s="123"/>
      <c r="H65" s="98">
        <f>SUM(H13:H64)</f>
        <v>0</v>
      </c>
      <c r="I65" s="125">
        <f>SUM(I10:I64)</f>
        <v>0</v>
      </c>
    </row>
    <row r="66" spans="1:13" ht="13.5" thickBot="1" x14ac:dyDescent="0.3">
      <c r="A66" s="93"/>
      <c r="B66" s="93"/>
      <c r="C66" s="131" t="s">
        <v>95</v>
      </c>
      <c r="D66" s="132"/>
      <c r="E66" s="132"/>
      <c r="F66" s="133"/>
      <c r="G66" s="134"/>
      <c r="H66" s="135"/>
      <c r="I66" s="136">
        <f>H65+I65</f>
        <v>0</v>
      </c>
    </row>
    <row r="67" spans="1:13" ht="13.5" thickBot="1" x14ac:dyDescent="0.3">
      <c r="A67" s="126"/>
      <c r="B67" s="126"/>
      <c r="C67" s="127"/>
      <c r="D67" s="115"/>
      <c r="E67" s="115"/>
      <c r="F67" s="116"/>
      <c r="G67" s="117"/>
      <c r="H67" s="118"/>
      <c r="I67" s="119"/>
    </row>
    <row r="68" spans="1:13" ht="13.5" thickBot="1" x14ac:dyDescent="0.3">
      <c r="A68" s="120"/>
      <c r="B68" s="182" t="s">
        <v>200</v>
      </c>
      <c r="C68" s="138" t="s">
        <v>96</v>
      </c>
      <c r="D68" s="121"/>
      <c r="E68" s="121"/>
      <c r="F68" s="122"/>
      <c r="G68" s="123"/>
      <c r="H68" s="124"/>
      <c r="I68" s="125"/>
      <c r="M68" s="64">
        <v>1.6</v>
      </c>
    </row>
    <row r="69" spans="1:13" ht="45" customHeight="1" x14ac:dyDescent="0.25">
      <c r="A69" s="37" t="s">
        <v>357</v>
      </c>
      <c r="B69" s="37" t="s">
        <v>25</v>
      </c>
      <c r="C69" s="114" t="s">
        <v>435</v>
      </c>
      <c r="D69" s="115" t="s">
        <v>0</v>
      </c>
      <c r="E69" s="169">
        <v>328.1</v>
      </c>
      <c r="F69" s="116"/>
      <c r="G69" s="117">
        <v>0</v>
      </c>
      <c r="H69" s="118"/>
      <c r="I69" s="119">
        <f t="shared" ref="I69:I76" si="7">E69*G69</f>
        <v>0</v>
      </c>
      <c r="K69" s="64" t="s">
        <v>294</v>
      </c>
      <c r="L69" s="64">
        <f>E69+E70+E71</f>
        <v>589.29999999999995</v>
      </c>
      <c r="M69" s="64">
        <f>L69*M68</f>
        <v>942.88</v>
      </c>
    </row>
    <row r="70" spans="1:13" ht="38.25" x14ac:dyDescent="0.25">
      <c r="A70" s="52" t="s">
        <v>6</v>
      </c>
      <c r="B70" s="37" t="s">
        <v>25</v>
      </c>
      <c r="C70" s="75" t="s">
        <v>422</v>
      </c>
      <c r="D70" s="76" t="s">
        <v>0</v>
      </c>
      <c r="E70" s="170">
        <v>187.7</v>
      </c>
      <c r="F70" s="55"/>
      <c r="G70" s="71">
        <v>0</v>
      </c>
      <c r="H70" s="79"/>
      <c r="I70" s="73">
        <f t="shared" si="7"/>
        <v>0</v>
      </c>
      <c r="K70" s="64" t="s">
        <v>295</v>
      </c>
      <c r="L70" s="64">
        <f>1.39*0.83*58</f>
        <v>66.914599999999993</v>
      </c>
    </row>
    <row r="71" spans="1:13" ht="31.5" customHeight="1" x14ac:dyDescent="0.25">
      <c r="A71" s="37" t="s">
        <v>9</v>
      </c>
      <c r="B71" s="37" t="s">
        <v>25</v>
      </c>
      <c r="C71" s="75" t="s">
        <v>317</v>
      </c>
      <c r="D71" s="76" t="s">
        <v>0</v>
      </c>
      <c r="E71" s="76">
        <v>73.5</v>
      </c>
      <c r="F71" s="55"/>
      <c r="G71" s="71">
        <v>0</v>
      </c>
      <c r="H71" s="79"/>
      <c r="I71" s="73">
        <f t="shared" si="7"/>
        <v>0</v>
      </c>
      <c r="K71" s="64" t="s">
        <v>296</v>
      </c>
      <c r="L71" s="64">
        <v>38</v>
      </c>
    </row>
    <row r="72" spans="1:13" ht="17.25" customHeight="1" x14ac:dyDescent="0.25">
      <c r="A72" s="37" t="s">
        <v>10</v>
      </c>
      <c r="B72" s="37" t="s">
        <v>25</v>
      </c>
      <c r="C72" s="75" t="s">
        <v>369</v>
      </c>
      <c r="D72" s="76" t="s">
        <v>0</v>
      </c>
      <c r="E72" s="76">
        <v>57.3</v>
      </c>
      <c r="F72" s="55"/>
      <c r="G72" s="71">
        <v>0</v>
      </c>
      <c r="H72" s="79"/>
      <c r="I72" s="73">
        <f t="shared" si="7"/>
        <v>0</v>
      </c>
      <c r="K72" s="64" t="s">
        <v>297</v>
      </c>
      <c r="L72" s="64">
        <f>E110+E111</f>
        <v>60.25</v>
      </c>
    </row>
    <row r="73" spans="1:13" ht="36.75" customHeight="1" x14ac:dyDescent="0.25">
      <c r="A73" s="52" t="s">
        <v>11</v>
      </c>
      <c r="B73" s="37" t="s">
        <v>25</v>
      </c>
      <c r="C73" s="75" t="s">
        <v>97</v>
      </c>
      <c r="D73" s="76" t="s">
        <v>2</v>
      </c>
      <c r="E73" s="76">
        <v>348</v>
      </c>
      <c r="F73" s="55"/>
      <c r="G73" s="71">
        <v>0</v>
      </c>
      <c r="H73" s="79"/>
      <c r="I73" s="73">
        <f t="shared" si="7"/>
        <v>0</v>
      </c>
      <c r="K73" s="64" t="s">
        <v>299</v>
      </c>
      <c r="L73" s="64">
        <f>8.19*3.14*0.3364</f>
        <v>8.6510642400000002</v>
      </c>
    </row>
    <row r="74" spans="1:13" ht="43.5" hidden="1" customHeight="1" x14ac:dyDescent="0.25">
      <c r="A74" s="37" t="s">
        <v>12</v>
      </c>
      <c r="B74" s="37" t="s">
        <v>25</v>
      </c>
      <c r="C74" s="75" t="s">
        <v>98</v>
      </c>
      <c r="D74" s="76" t="s">
        <v>1</v>
      </c>
      <c r="E74" s="171">
        <v>91.68</v>
      </c>
      <c r="F74" s="55"/>
      <c r="G74" s="71">
        <v>0</v>
      </c>
      <c r="H74" s="79"/>
      <c r="I74" s="73">
        <f t="shared" si="7"/>
        <v>0</v>
      </c>
      <c r="K74" s="64" t="s">
        <v>300</v>
      </c>
      <c r="L74" s="64">
        <f>SUM(L70:L73)</f>
        <v>173.81566424000002</v>
      </c>
    </row>
    <row r="75" spans="1:13" ht="26.25" hidden="1" customHeight="1" x14ac:dyDescent="0.25">
      <c r="A75" s="52" t="s">
        <v>29</v>
      </c>
      <c r="B75" s="37" t="s">
        <v>25</v>
      </c>
      <c r="C75" s="75" t="s">
        <v>323</v>
      </c>
      <c r="D75" s="76" t="s">
        <v>1</v>
      </c>
      <c r="E75" s="76">
        <v>966</v>
      </c>
      <c r="F75" s="55"/>
      <c r="G75" s="71">
        <v>0</v>
      </c>
      <c r="H75" s="79"/>
      <c r="I75" s="73">
        <f t="shared" si="7"/>
        <v>0</v>
      </c>
      <c r="K75" s="64" t="s">
        <v>233</v>
      </c>
      <c r="L75" s="195">
        <f>L69-L74</f>
        <v>415.48433575999991</v>
      </c>
    </row>
    <row r="76" spans="1:13" ht="25.5" x14ac:dyDescent="0.25">
      <c r="A76" s="52" t="s">
        <v>12</v>
      </c>
      <c r="B76" s="37" t="s">
        <v>25</v>
      </c>
      <c r="C76" s="75" t="s">
        <v>316</v>
      </c>
      <c r="D76" s="76" t="s">
        <v>0</v>
      </c>
      <c r="E76" s="76">
        <v>37.700000000000003</v>
      </c>
      <c r="F76" s="55"/>
      <c r="G76" s="71">
        <v>0</v>
      </c>
      <c r="H76" s="79"/>
      <c r="I76" s="73">
        <f t="shared" si="7"/>
        <v>0</v>
      </c>
      <c r="L76" s="195"/>
    </row>
    <row r="77" spans="1:13" ht="25.5" x14ac:dyDescent="0.25">
      <c r="A77" s="6" t="s">
        <v>354</v>
      </c>
      <c r="B77" s="6" t="s">
        <v>26</v>
      </c>
      <c r="C77" s="80" t="s">
        <v>370</v>
      </c>
      <c r="D77" s="8" t="s">
        <v>0</v>
      </c>
      <c r="E77" s="8">
        <f>1.1*E76</f>
        <v>41.470000000000006</v>
      </c>
      <c r="F77" s="48">
        <v>0</v>
      </c>
      <c r="G77" s="56"/>
      <c r="H77" s="50">
        <f t="shared" ref="H77" si="8">E77*F77</f>
        <v>0</v>
      </c>
      <c r="I77" s="58"/>
      <c r="K77" s="64" t="s">
        <v>301</v>
      </c>
      <c r="L77" s="64">
        <f>0.455*0.83*58</f>
        <v>21.903700000000001</v>
      </c>
      <c r="M77" s="64" t="s">
        <v>302</v>
      </c>
    </row>
    <row r="78" spans="1:13" ht="25.5" x14ac:dyDescent="0.25">
      <c r="A78" s="52" t="s">
        <v>29</v>
      </c>
      <c r="B78" s="37" t="s">
        <v>25</v>
      </c>
      <c r="C78" s="75" t="s">
        <v>104</v>
      </c>
      <c r="D78" s="86" t="s">
        <v>0</v>
      </c>
      <c r="E78" s="86">
        <v>20.3</v>
      </c>
      <c r="F78" s="55"/>
      <c r="G78" s="56">
        <v>0</v>
      </c>
      <c r="H78" s="57"/>
      <c r="I78" s="58">
        <f>E78*G78</f>
        <v>0</v>
      </c>
      <c r="L78" s="64">
        <f>0.455*58</f>
        <v>26.39</v>
      </c>
      <c r="M78" s="64" t="s">
        <v>303</v>
      </c>
    </row>
    <row r="79" spans="1:13" x14ac:dyDescent="0.25">
      <c r="A79" s="1" t="s">
        <v>30</v>
      </c>
      <c r="B79" s="1" t="s">
        <v>26</v>
      </c>
      <c r="C79" s="81" t="s">
        <v>204</v>
      </c>
      <c r="D79" s="84" t="s">
        <v>5</v>
      </c>
      <c r="E79" s="84">
        <v>58</v>
      </c>
      <c r="F79" s="41">
        <v>0</v>
      </c>
      <c r="G79" s="42"/>
      <c r="H79" s="43">
        <f>E79*F79</f>
        <v>0</v>
      </c>
      <c r="I79" s="44"/>
      <c r="L79" s="64">
        <v>29</v>
      </c>
      <c r="M79" s="64" t="s">
        <v>304</v>
      </c>
    </row>
    <row r="80" spans="1:13" ht="25.5" x14ac:dyDescent="0.25">
      <c r="A80" s="1" t="s">
        <v>71</v>
      </c>
      <c r="B80" s="1" t="s">
        <v>26</v>
      </c>
      <c r="C80" s="81" t="s">
        <v>112</v>
      </c>
      <c r="D80" s="84" t="s">
        <v>0</v>
      </c>
      <c r="E80" s="188">
        <v>1.5427999999999999</v>
      </c>
      <c r="F80" s="41">
        <v>0</v>
      </c>
      <c r="G80" s="42"/>
      <c r="H80" s="43">
        <f t="shared" ref="H80:H83" si="9">E80*F80</f>
        <v>0</v>
      </c>
      <c r="I80" s="44"/>
      <c r="K80" s="64" t="s">
        <v>305</v>
      </c>
      <c r="L80" s="195">
        <f>SUM(L77:L79)</f>
        <v>77.293700000000001</v>
      </c>
    </row>
    <row r="81" spans="1:14" ht="25.5" x14ac:dyDescent="0.25">
      <c r="A81" s="1" t="s">
        <v>72</v>
      </c>
      <c r="B81" s="1" t="s">
        <v>26</v>
      </c>
      <c r="C81" s="81" t="s">
        <v>62</v>
      </c>
      <c r="D81" s="84" t="s">
        <v>5</v>
      </c>
      <c r="E81" s="84">
        <v>14</v>
      </c>
      <c r="F81" s="41">
        <v>0</v>
      </c>
      <c r="G81" s="42"/>
      <c r="H81" s="43">
        <f t="shared" si="9"/>
        <v>0</v>
      </c>
      <c r="I81" s="44"/>
      <c r="K81" s="64" t="s">
        <v>306</v>
      </c>
      <c r="L81" s="195">
        <f>L75-L80</f>
        <v>338.19063575999991</v>
      </c>
    </row>
    <row r="82" spans="1:14" x14ac:dyDescent="0.25">
      <c r="A82" s="1" t="s">
        <v>254</v>
      </c>
      <c r="B82" s="1" t="s">
        <v>26</v>
      </c>
      <c r="C82" s="81" t="s">
        <v>268</v>
      </c>
      <c r="D82" s="84" t="s">
        <v>4</v>
      </c>
      <c r="E82" s="84">
        <v>772.56</v>
      </c>
      <c r="F82" s="41">
        <v>0</v>
      </c>
      <c r="G82" s="42"/>
      <c r="H82" s="43">
        <f t="shared" si="9"/>
        <v>0</v>
      </c>
      <c r="I82" s="44"/>
      <c r="K82" s="64" t="s">
        <v>307</v>
      </c>
      <c r="L82" s="64">
        <f>M68*L81</f>
        <v>541.10501721599985</v>
      </c>
    </row>
    <row r="83" spans="1:14" x14ac:dyDescent="0.25">
      <c r="A83" s="1" t="s">
        <v>255</v>
      </c>
      <c r="B83" s="1" t="s">
        <v>26</v>
      </c>
      <c r="C83" s="81" t="s">
        <v>269</v>
      </c>
      <c r="D83" s="84" t="s">
        <v>2</v>
      </c>
      <c r="E83" s="84">
        <v>99.7</v>
      </c>
      <c r="F83" s="41">
        <v>0</v>
      </c>
      <c r="G83" s="42"/>
      <c r="H83" s="43">
        <f t="shared" si="9"/>
        <v>0</v>
      </c>
      <c r="I83" s="44"/>
    </row>
    <row r="84" spans="1:14" ht="25.5" x14ac:dyDescent="0.25">
      <c r="A84" s="37" t="s">
        <v>31</v>
      </c>
      <c r="B84" s="37" t="s">
        <v>25</v>
      </c>
      <c r="C84" s="75" t="s">
        <v>274</v>
      </c>
      <c r="D84" s="38" t="s">
        <v>0</v>
      </c>
      <c r="E84" s="38">
        <v>1.56</v>
      </c>
      <c r="F84" s="168"/>
      <c r="G84" s="42">
        <v>0</v>
      </c>
      <c r="H84" s="91"/>
      <c r="I84" s="44">
        <f>E84*G84</f>
        <v>0</v>
      </c>
    </row>
    <row r="85" spans="1:14" x14ac:dyDescent="0.25">
      <c r="A85" s="1" t="s">
        <v>32</v>
      </c>
      <c r="B85" s="1" t="s">
        <v>26</v>
      </c>
      <c r="C85" s="81" t="s">
        <v>205</v>
      </c>
      <c r="D85" s="84" t="s">
        <v>0</v>
      </c>
      <c r="E85" s="84">
        <v>1.5911999999999999</v>
      </c>
      <c r="F85" s="41">
        <v>0</v>
      </c>
      <c r="G85" s="42"/>
      <c r="H85" s="43">
        <f>E85*F85</f>
        <v>0</v>
      </c>
      <c r="I85" s="44"/>
    </row>
    <row r="86" spans="1:14" x14ac:dyDescent="0.25">
      <c r="A86" s="37" t="s">
        <v>34</v>
      </c>
      <c r="B86" s="37" t="s">
        <v>25</v>
      </c>
      <c r="C86" s="75" t="s">
        <v>206</v>
      </c>
      <c r="D86" s="38" t="s">
        <v>1</v>
      </c>
      <c r="E86" s="38">
        <v>1.1648000000000001</v>
      </c>
      <c r="F86" s="168"/>
      <c r="G86" s="42">
        <v>0</v>
      </c>
      <c r="H86" s="91"/>
      <c r="I86" s="44">
        <f>E86*G86</f>
        <v>0</v>
      </c>
    </row>
    <row r="87" spans="1:14" x14ac:dyDescent="0.25">
      <c r="A87" s="1" t="s">
        <v>35</v>
      </c>
      <c r="B87" s="1" t="s">
        <v>26</v>
      </c>
      <c r="C87" s="81" t="s">
        <v>207</v>
      </c>
      <c r="D87" s="84" t="s">
        <v>1</v>
      </c>
      <c r="E87" s="84">
        <v>0.73499999999999999</v>
      </c>
      <c r="F87" s="41">
        <v>0</v>
      </c>
      <c r="G87" s="42"/>
      <c r="H87" s="43">
        <f>E87*F87</f>
        <v>0</v>
      </c>
      <c r="I87" s="44"/>
    </row>
    <row r="88" spans="1:14" x14ac:dyDescent="0.25">
      <c r="A88" s="1" t="s">
        <v>36</v>
      </c>
      <c r="B88" s="1" t="s">
        <v>26</v>
      </c>
      <c r="C88" s="81" t="s">
        <v>208</v>
      </c>
      <c r="D88" s="84" t="s">
        <v>1</v>
      </c>
      <c r="E88" s="84">
        <v>0.43</v>
      </c>
      <c r="F88" s="41">
        <v>0</v>
      </c>
      <c r="G88" s="42"/>
      <c r="H88" s="43">
        <f>E88*F88</f>
        <v>0</v>
      </c>
      <c r="I88" s="44"/>
    </row>
    <row r="89" spans="1:14" ht="51" customHeight="1" x14ac:dyDescent="0.25">
      <c r="A89" s="37" t="s">
        <v>37</v>
      </c>
      <c r="B89" s="37" t="s">
        <v>25</v>
      </c>
      <c r="C89" s="75" t="s">
        <v>209</v>
      </c>
      <c r="D89" s="38" t="s">
        <v>3</v>
      </c>
      <c r="E89" s="38">
        <v>116</v>
      </c>
      <c r="F89" s="168"/>
      <c r="G89" s="42">
        <v>0</v>
      </c>
      <c r="H89" s="91"/>
      <c r="I89" s="44">
        <f>E89*G89</f>
        <v>0</v>
      </c>
    </row>
    <row r="90" spans="1:14" x14ac:dyDescent="0.25">
      <c r="A90" s="1" t="s">
        <v>38</v>
      </c>
      <c r="B90" s="1" t="s">
        <v>26</v>
      </c>
      <c r="C90" s="81" t="s">
        <v>210</v>
      </c>
      <c r="D90" s="84" t="s">
        <v>5</v>
      </c>
      <c r="E90" s="46">
        <v>24</v>
      </c>
      <c r="F90" s="61">
        <v>0</v>
      </c>
      <c r="G90" s="49"/>
      <c r="H90" s="50">
        <f>E90*F90</f>
        <v>0</v>
      </c>
      <c r="I90" s="51"/>
    </row>
    <row r="91" spans="1:14" x14ac:dyDescent="0.25">
      <c r="A91" s="1" t="s">
        <v>39</v>
      </c>
      <c r="B91" s="6" t="s">
        <v>26</v>
      </c>
      <c r="C91" s="81" t="s">
        <v>111</v>
      </c>
      <c r="D91" s="46" t="s">
        <v>2</v>
      </c>
      <c r="E91" s="46">
        <v>10.29</v>
      </c>
      <c r="F91" s="61">
        <v>0</v>
      </c>
      <c r="G91" s="56"/>
      <c r="H91" s="50">
        <f t="shared" ref="H91" si="10">E91*F91</f>
        <v>0</v>
      </c>
      <c r="I91" s="44"/>
    </row>
    <row r="92" spans="1:14" s="65" customFormat="1" ht="23.25" customHeight="1" x14ac:dyDescent="0.25">
      <c r="A92" s="1" t="s">
        <v>184</v>
      </c>
      <c r="B92" s="6" t="s">
        <v>26</v>
      </c>
      <c r="C92" s="81" t="s">
        <v>270</v>
      </c>
      <c r="D92" s="46" t="s">
        <v>5</v>
      </c>
      <c r="E92" s="46">
        <v>26</v>
      </c>
      <c r="F92" s="61">
        <v>0</v>
      </c>
      <c r="G92" s="49"/>
      <c r="H92" s="50">
        <f t="shared" ref="H92:H96" si="11">E92*F92</f>
        <v>0</v>
      </c>
      <c r="I92" s="51"/>
      <c r="K92" s="195"/>
      <c r="L92" s="195"/>
      <c r="M92" s="195"/>
      <c r="N92" s="195"/>
    </row>
    <row r="93" spans="1:14" s="65" customFormat="1" ht="45.75" customHeight="1" x14ac:dyDescent="0.25">
      <c r="A93" s="1" t="s">
        <v>185</v>
      </c>
      <c r="B93" s="6" t="s">
        <v>26</v>
      </c>
      <c r="C93" s="81" t="s">
        <v>211</v>
      </c>
      <c r="D93" s="46" t="s">
        <v>3</v>
      </c>
      <c r="E93" s="46">
        <v>52</v>
      </c>
      <c r="F93" s="61">
        <v>0</v>
      </c>
      <c r="G93" s="49"/>
      <c r="H93" s="50">
        <f t="shared" si="11"/>
        <v>0</v>
      </c>
      <c r="I93" s="90"/>
      <c r="K93" s="195"/>
      <c r="L93" s="195"/>
      <c r="M93" s="195"/>
      <c r="N93" s="195"/>
    </row>
    <row r="94" spans="1:14" ht="45.75" customHeight="1" x14ac:dyDescent="0.25">
      <c r="A94" s="1" t="s">
        <v>186</v>
      </c>
      <c r="B94" s="210" t="s">
        <v>26</v>
      </c>
      <c r="C94" s="211" t="s">
        <v>212</v>
      </c>
      <c r="D94" s="212" t="s">
        <v>3</v>
      </c>
      <c r="E94" s="212">
        <v>64</v>
      </c>
      <c r="F94" s="48">
        <v>0</v>
      </c>
      <c r="G94" s="213"/>
      <c r="H94" s="214">
        <f t="shared" si="11"/>
        <v>0</v>
      </c>
      <c r="I94" s="215"/>
    </row>
    <row r="95" spans="1:14" x14ac:dyDescent="0.25">
      <c r="A95" s="1" t="s">
        <v>187</v>
      </c>
      <c r="B95" s="6" t="s">
        <v>26</v>
      </c>
      <c r="C95" s="9" t="s">
        <v>115</v>
      </c>
      <c r="D95" s="46" t="s">
        <v>4</v>
      </c>
      <c r="E95" s="46">
        <v>14.56</v>
      </c>
      <c r="F95" s="61">
        <v>0</v>
      </c>
      <c r="G95" s="49"/>
      <c r="H95" s="50">
        <f t="shared" si="11"/>
        <v>0</v>
      </c>
      <c r="I95" s="51"/>
    </row>
    <row r="96" spans="1:14" x14ac:dyDescent="0.25">
      <c r="A96" s="1" t="s">
        <v>235</v>
      </c>
      <c r="B96" s="6" t="s">
        <v>26</v>
      </c>
      <c r="C96" s="9" t="s">
        <v>116</v>
      </c>
      <c r="D96" s="46" t="s">
        <v>4</v>
      </c>
      <c r="E96" s="46">
        <v>20.48</v>
      </c>
      <c r="F96" s="61">
        <v>0</v>
      </c>
      <c r="G96" s="49"/>
      <c r="H96" s="50">
        <f t="shared" si="11"/>
        <v>0</v>
      </c>
      <c r="I96" s="51"/>
    </row>
    <row r="97" spans="1:9" ht="25.5" x14ac:dyDescent="0.25">
      <c r="A97" s="37" t="s">
        <v>40</v>
      </c>
      <c r="B97" s="37" t="s">
        <v>25</v>
      </c>
      <c r="C97" s="63" t="s">
        <v>273</v>
      </c>
      <c r="D97" s="54" t="s">
        <v>0</v>
      </c>
      <c r="E97" s="54">
        <v>7.0000000000000007E-2</v>
      </c>
      <c r="F97" s="67"/>
      <c r="G97" s="56">
        <v>0</v>
      </c>
      <c r="H97" s="57"/>
      <c r="I97" s="58">
        <f>E97*G97</f>
        <v>0</v>
      </c>
    </row>
    <row r="98" spans="1:9" ht="66" customHeight="1" x14ac:dyDescent="0.25">
      <c r="A98" s="1" t="s">
        <v>41</v>
      </c>
      <c r="B98" s="6" t="s">
        <v>26</v>
      </c>
      <c r="C98" s="9" t="s">
        <v>275</v>
      </c>
      <c r="D98" s="46" t="s">
        <v>5</v>
      </c>
      <c r="E98" s="46">
        <v>1</v>
      </c>
      <c r="F98" s="61">
        <v>0</v>
      </c>
      <c r="G98" s="49"/>
      <c r="H98" s="50">
        <f>E98*F98</f>
        <v>0</v>
      </c>
      <c r="I98" s="51"/>
    </row>
    <row r="99" spans="1:9" x14ac:dyDescent="0.25">
      <c r="A99" s="1" t="s">
        <v>391</v>
      </c>
      <c r="B99" s="6" t="s">
        <v>26</v>
      </c>
      <c r="C99" s="9" t="s">
        <v>276</v>
      </c>
      <c r="D99" s="46" t="s">
        <v>0</v>
      </c>
      <c r="E99" s="46">
        <v>0.122</v>
      </c>
      <c r="F99" s="61">
        <v>0</v>
      </c>
      <c r="G99" s="49"/>
      <c r="H99" s="50">
        <f>E99*F99</f>
        <v>0</v>
      </c>
      <c r="I99" s="51"/>
    </row>
    <row r="100" spans="1:9" ht="36.75" customHeight="1" x14ac:dyDescent="0.25">
      <c r="A100" s="37" t="s">
        <v>42</v>
      </c>
      <c r="B100" s="37" t="s">
        <v>25</v>
      </c>
      <c r="C100" s="63" t="s">
        <v>73</v>
      </c>
      <c r="D100" s="54" t="s">
        <v>1</v>
      </c>
      <c r="E100" s="54">
        <v>0.81499999999999995</v>
      </c>
      <c r="F100" s="67"/>
      <c r="G100" s="56">
        <v>0</v>
      </c>
      <c r="H100" s="57"/>
      <c r="I100" s="58">
        <f>E100*G100</f>
        <v>0</v>
      </c>
    </row>
    <row r="101" spans="1:9" x14ac:dyDescent="0.25">
      <c r="A101" s="1" t="s">
        <v>90</v>
      </c>
      <c r="B101" s="6" t="s">
        <v>26</v>
      </c>
      <c r="C101" s="9" t="s">
        <v>277</v>
      </c>
      <c r="D101" s="46" t="s">
        <v>5</v>
      </c>
      <c r="E101" s="46">
        <v>2</v>
      </c>
      <c r="F101" s="61">
        <v>0</v>
      </c>
      <c r="G101" s="49"/>
      <c r="H101" s="50">
        <f>E101*F101</f>
        <v>0</v>
      </c>
      <c r="I101" s="51"/>
    </row>
    <row r="102" spans="1:9" x14ac:dyDescent="0.25">
      <c r="A102" s="1" t="s">
        <v>91</v>
      </c>
      <c r="B102" s="6" t="s">
        <v>26</v>
      </c>
      <c r="C102" s="9" t="s">
        <v>278</v>
      </c>
      <c r="D102" s="46" t="s">
        <v>5</v>
      </c>
      <c r="E102" s="46">
        <v>4</v>
      </c>
      <c r="F102" s="61">
        <v>0</v>
      </c>
      <c r="G102" s="49"/>
      <c r="H102" s="50">
        <f>E102*F102</f>
        <v>0</v>
      </c>
      <c r="I102" s="51"/>
    </row>
    <row r="103" spans="1:9" ht="25.5" x14ac:dyDescent="0.25">
      <c r="A103" s="1" t="s">
        <v>198</v>
      </c>
      <c r="B103" s="6" t="s">
        <v>26</v>
      </c>
      <c r="C103" s="9" t="s">
        <v>271</v>
      </c>
      <c r="D103" s="46" t="s">
        <v>5</v>
      </c>
      <c r="E103" s="46">
        <v>2</v>
      </c>
      <c r="F103" s="61">
        <v>0</v>
      </c>
      <c r="G103" s="49"/>
      <c r="H103" s="50">
        <f t="shared" ref="H103" si="12">E103*F103</f>
        <v>0</v>
      </c>
      <c r="I103" s="51"/>
    </row>
    <row r="104" spans="1:9" ht="25.5" x14ac:dyDescent="0.25">
      <c r="A104" s="37" t="s">
        <v>44</v>
      </c>
      <c r="B104" s="37" t="s">
        <v>25</v>
      </c>
      <c r="C104" s="63" t="s">
        <v>118</v>
      </c>
      <c r="D104" s="54" t="s">
        <v>3</v>
      </c>
      <c r="E104" s="54">
        <v>1.5</v>
      </c>
      <c r="F104" s="67"/>
      <c r="G104" s="56">
        <v>0</v>
      </c>
      <c r="H104" s="57"/>
      <c r="I104" s="58">
        <f>E104*G104</f>
        <v>0</v>
      </c>
    </row>
    <row r="105" spans="1:9" x14ac:dyDescent="0.25">
      <c r="A105" s="1" t="s">
        <v>45</v>
      </c>
      <c r="B105" s="6" t="s">
        <v>26</v>
      </c>
      <c r="C105" s="9" t="s">
        <v>119</v>
      </c>
      <c r="D105" s="46" t="s">
        <v>3</v>
      </c>
      <c r="E105" s="46">
        <v>1.5</v>
      </c>
      <c r="F105" s="61">
        <v>0</v>
      </c>
      <c r="G105" s="49"/>
      <c r="H105" s="50">
        <f>E105*F105</f>
        <v>0</v>
      </c>
      <c r="I105" s="51"/>
    </row>
    <row r="106" spans="1:9" ht="25.5" x14ac:dyDescent="0.25">
      <c r="A106" s="37" t="s">
        <v>47</v>
      </c>
      <c r="B106" s="37" t="s">
        <v>25</v>
      </c>
      <c r="C106" s="63" t="s">
        <v>279</v>
      </c>
      <c r="D106" s="54" t="s">
        <v>3</v>
      </c>
      <c r="E106" s="54">
        <v>27.1</v>
      </c>
      <c r="F106" s="67"/>
      <c r="G106" s="56">
        <v>0</v>
      </c>
      <c r="H106" s="57"/>
      <c r="I106" s="58">
        <f>E106*G106</f>
        <v>0</v>
      </c>
    </row>
    <row r="107" spans="1:9" x14ac:dyDescent="0.25">
      <c r="A107" s="1" t="s">
        <v>360</v>
      </c>
      <c r="B107" s="6" t="s">
        <v>26</v>
      </c>
      <c r="C107" s="9" t="s">
        <v>280</v>
      </c>
      <c r="D107" s="46" t="s">
        <v>3</v>
      </c>
      <c r="E107" s="46">
        <v>27.1</v>
      </c>
      <c r="F107" s="61">
        <v>0</v>
      </c>
      <c r="G107" s="49"/>
      <c r="H107" s="50">
        <f>E107*F107</f>
        <v>0</v>
      </c>
      <c r="I107" s="51"/>
    </row>
    <row r="108" spans="1:9" ht="51.75" customHeight="1" x14ac:dyDescent="0.25">
      <c r="A108" s="37" t="s">
        <v>48</v>
      </c>
      <c r="B108" s="37" t="s">
        <v>25</v>
      </c>
      <c r="C108" s="63" t="s">
        <v>281</v>
      </c>
      <c r="D108" s="54" t="s">
        <v>3</v>
      </c>
      <c r="E108" s="54">
        <v>39</v>
      </c>
      <c r="F108" s="67"/>
      <c r="G108" s="56">
        <v>0</v>
      </c>
      <c r="H108" s="57"/>
      <c r="I108" s="58">
        <f>E108*G108</f>
        <v>0</v>
      </c>
    </row>
    <row r="109" spans="1:9" ht="25.5" x14ac:dyDescent="0.25">
      <c r="A109" s="1" t="s">
        <v>361</v>
      </c>
      <c r="B109" s="6" t="s">
        <v>26</v>
      </c>
      <c r="C109" s="9" t="s">
        <v>283</v>
      </c>
      <c r="D109" s="46" t="s">
        <v>3</v>
      </c>
      <c r="E109" s="46">
        <v>39.78</v>
      </c>
      <c r="F109" s="61">
        <v>0</v>
      </c>
      <c r="G109" s="49"/>
      <c r="H109" s="50">
        <f>E109*F109</f>
        <v>0</v>
      </c>
      <c r="I109" s="51"/>
    </row>
    <row r="110" spans="1:9" ht="25.5" x14ac:dyDescent="0.25">
      <c r="A110" s="1" t="s">
        <v>423</v>
      </c>
      <c r="B110" s="6" t="s">
        <v>26</v>
      </c>
      <c r="C110" s="9" t="s">
        <v>124</v>
      </c>
      <c r="D110" s="46" t="s">
        <v>0</v>
      </c>
      <c r="E110" s="46">
        <v>49.61</v>
      </c>
      <c r="F110" s="61">
        <v>0</v>
      </c>
      <c r="G110" s="49"/>
      <c r="H110" s="50">
        <f>E110*F110</f>
        <v>0</v>
      </c>
      <c r="I110" s="51"/>
    </row>
    <row r="111" spans="1:9" x14ac:dyDescent="0.25">
      <c r="A111" s="1" t="s">
        <v>424</v>
      </c>
      <c r="B111" s="6" t="s">
        <v>26</v>
      </c>
      <c r="C111" s="9" t="s">
        <v>298</v>
      </c>
      <c r="D111" s="46" t="s">
        <v>0</v>
      </c>
      <c r="E111" s="46">
        <v>10.64</v>
      </c>
      <c r="F111" s="61">
        <v>0</v>
      </c>
      <c r="G111" s="49"/>
      <c r="H111" s="50"/>
      <c r="I111" s="51"/>
    </row>
    <row r="112" spans="1:9" x14ac:dyDescent="0.25">
      <c r="A112" s="1" t="s">
        <v>425</v>
      </c>
      <c r="B112" s="6" t="s">
        <v>26</v>
      </c>
      <c r="C112" s="9" t="s">
        <v>282</v>
      </c>
      <c r="D112" s="46" t="s">
        <v>5</v>
      </c>
      <c r="E112" s="46">
        <v>13</v>
      </c>
      <c r="F112" s="61">
        <v>0</v>
      </c>
      <c r="G112" s="49"/>
      <c r="H112" s="50"/>
      <c r="I112" s="51"/>
    </row>
    <row r="113" spans="1:9" x14ac:dyDescent="0.25">
      <c r="A113" s="37" t="s">
        <v>49</v>
      </c>
      <c r="B113" s="37" t="s">
        <v>25</v>
      </c>
      <c r="C113" s="63" t="s">
        <v>374</v>
      </c>
      <c r="D113" s="54" t="s">
        <v>0</v>
      </c>
      <c r="E113" s="54">
        <v>3</v>
      </c>
      <c r="F113" s="67"/>
      <c r="G113" s="56">
        <v>0</v>
      </c>
      <c r="H113" s="57"/>
      <c r="I113" s="58">
        <f>E113*G113</f>
        <v>0</v>
      </c>
    </row>
    <row r="114" spans="1:9" x14ac:dyDescent="0.25">
      <c r="A114" s="1" t="s">
        <v>362</v>
      </c>
      <c r="B114" s="6" t="s">
        <v>26</v>
      </c>
      <c r="C114" s="9" t="s">
        <v>375</v>
      </c>
      <c r="D114" s="46" t="s">
        <v>0</v>
      </c>
      <c r="E114" s="46">
        <f>1.24*E113</f>
        <v>3.7199999999999998</v>
      </c>
      <c r="F114" s="61">
        <v>0</v>
      </c>
      <c r="G114" s="49"/>
      <c r="H114" s="50">
        <f>E114*F114</f>
        <v>0</v>
      </c>
      <c r="I114" s="51"/>
    </row>
    <row r="115" spans="1:9" ht="25.5" x14ac:dyDescent="0.25">
      <c r="A115" s="37" t="s">
        <v>99</v>
      </c>
      <c r="B115" s="37" t="s">
        <v>25</v>
      </c>
      <c r="C115" s="63" t="s">
        <v>284</v>
      </c>
      <c r="D115" s="54" t="s">
        <v>0</v>
      </c>
      <c r="E115" s="54">
        <f>6*0.02+3*0.08+2*0.16+3*0.242+5*0.36+5*0.34</f>
        <v>4.9059999999999997</v>
      </c>
      <c r="F115" s="67"/>
      <c r="G115" s="56">
        <v>0</v>
      </c>
      <c r="H115" s="57"/>
      <c r="I115" s="58">
        <f>E115*G115</f>
        <v>0</v>
      </c>
    </row>
    <row r="116" spans="1:9" x14ac:dyDescent="0.25">
      <c r="A116" s="1" t="s">
        <v>309</v>
      </c>
      <c r="B116" s="6" t="s">
        <v>26</v>
      </c>
      <c r="C116" s="9" t="s">
        <v>285</v>
      </c>
      <c r="D116" s="46" t="s">
        <v>5</v>
      </c>
      <c r="E116" s="46">
        <v>41</v>
      </c>
      <c r="F116" s="61">
        <v>0</v>
      </c>
      <c r="G116" s="49"/>
      <c r="H116" s="50">
        <f>E116*F116</f>
        <v>0</v>
      </c>
      <c r="I116" s="51"/>
    </row>
    <row r="117" spans="1:9" ht="31.5" customHeight="1" x14ac:dyDescent="0.25">
      <c r="A117" s="1" t="s">
        <v>376</v>
      </c>
      <c r="B117" s="6" t="s">
        <v>26</v>
      </c>
      <c r="C117" s="9" t="s">
        <v>286</v>
      </c>
      <c r="D117" s="46" t="s">
        <v>5</v>
      </c>
      <c r="E117" s="46">
        <v>5</v>
      </c>
      <c r="F117" s="61">
        <v>0</v>
      </c>
      <c r="G117" s="49"/>
      <c r="H117" s="50">
        <f t="shared" ref="H117:H123" si="13">E117*F117</f>
        <v>0</v>
      </c>
      <c r="I117" s="51"/>
    </row>
    <row r="118" spans="1:9" x14ac:dyDescent="0.25">
      <c r="A118" s="1" t="s">
        <v>377</v>
      </c>
      <c r="B118" s="6" t="s">
        <v>26</v>
      </c>
      <c r="C118" s="9" t="s">
        <v>289</v>
      </c>
      <c r="D118" s="46" t="s">
        <v>5</v>
      </c>
      <c r="E118" s="46">
        <v>6</v>
      </c>
      <c r="F118" s="61">
        <v>0</v>
      </c>
      <c r="G118" s="49"/>
      <c r="H118" s="50">
        <f t="shared" si="13"/>
        <v>0</v>
      </c>
      <c r="I118" s="51"/>
    </row>
    <row r="119" spans="1:9" x14ac:dyDescent="0.25">
      <c r="A119" s="1" t="s">
        <v>378</v>
      </c>
      <c r="B119" s="6" t="s">
        <v>26</v>
      </c>
      <c r="C119" s="9" t="s">
        <v>331</v>
      </c>
      <c r="D119" s="46" t="s">
        <v>5</v>
      </c>
      <c r="E119" s="46">
        <v>3</v>
      </c>
      <c r="F119" s="61">
        <v>0</v>
      </c>
      <c r="G119" s="49"/>
      <c r="H119" s="50">
        <f>E119*F119</f>
        <v>0</v>
      </c>
      <c r="I119" s="51"/>
    </row>
    <row r="120" spans="1:9" x14ac:dyDescent="0.25">
      <c r="A120" s="1" t="s">
        <v>379</v>
      </c>
      <c r="B120" s="6" t="s">
        <v>26</v>
      </c>
      <c r="C120" s="9" t="s">
        <v>290</v>
      </c>
      <c r="D120" s="46" t="s">
        <v>5</v>
      </c>
      <c r="E120" s="46">
        <v>2</v>
      </c>
      <c r="F120" s="61">
        <v>0</v>
      </c>
      <c r="G120" s="49"/>
      <c r="H120" s="50">
        <f t="shared" si="13"/>
        <v>0</v>
      </c>
      <c r="I120" s="51"/>
    </row>
    <row r="121" spans="1:9" x14ac:dyDescent="0.25">
      <c r="A121" s="1" t="s">
        <v>380</v>
      </c>
      <c r="B121" s="6" t="s">
        <v>26</v>
      </c>
      <c r="C121" s="9" t="s">
        <v>291</v>
      </c>
      <c r="D121" s="46" t="s">
        <v>5</v>
      </c>
      <c r="E121" s="46">
        <v>3</v>
      </c>
      <c r="F121" s="61">
        <v>0</v>
      </c>
      <c r="G121" s="49"/>
      <c r="H121" s="50">
        <f t="shared" si="13"/>
        <v>0</v>
      </c>
      <c r="I121" s="51"/>
    </row>
    <row r="122" spans="1:9" x14ac:dyDescent="0.25">
      <c r="A122" s="1" t="s">
        <v>381</v>
      </c>
      <c r="B122" s="6" t="s">
        <v>26</v>
      </c>
      <c r="C122" s="9" t="s">
        <v>287</v>
      </c>
      <c r="D122" s="46" t="s">
        <v>5</v>
      </c>
      <c r="E122" s="46">
        <v>5</v>
      </c>
      <c r="F122" s="61">
        <v>0</v>
      </c>
      <c r="G122" s="49"/>
      <c r="H122" s="50">
        <f t="shared" si="13"/>
        <v>0</v>
      </c>
      <c r="I122" s="51"/>
    </row>
    <row r="123" spans="1:9" x14ac:dyDescent="0.25">
      <c r="A123" s="1" t="s">
        <v>436</v>
      </c>
      <c r="B123" s="6" t="s">
        <v>26</v>
      </c>
      <c r="C123" s="9" t="s">
        <v>288</v>
      </c>
      <c r="D123" s="46" t="s">
        <v>5</v>
      </c>
      <c r="E123" s="46">
        <v>5</v>
      </c>
      <c r="F123" s="61">
        <v>0</v>
      </c>
      <c r="G123" s="49"/>
      <c r="H123" s="50">
        <f t="shared" si="13"/>
        <v>0</v>
      </c>
      <c r="I123" s="51"/>
    </row>
    <row r="124" spans="1:9" ht="38.25" x14ac:dyDescent="0.25">
      <c r="A124" s="37" t="s">
        <v>100</v>
      </c>
      <c r="B124" s="54" t="s">
        <v>25</v>
      </c>
      <c r="C124" s="87" t="s">
        <v>120</v>
      </c>
      <c r="D124" s="54" t="s">
        <v>5</v>
      </c>
      <c r="E124" s="54">
        <v>1</v>
      </c>
      <c r="F124" s="67"/>
      <c r="G124" s="56">
        <v>0</v>
      </c>
      <c r="H124" s="57"/>
      <c r="I124" s="44">
        <f>E124*G124</f>
        <v>0</v>
      </c>
    </row>
    <row r="125" spans="1:9" x14ac:dyDescent="0.25">
      <c r="A125" s="1" t="s">
        <v>310</v>
      </c>
      <c r="B125" s="6" t="s">
        <v>26</v>
      </c>
      <c r="C125" s="89" t="s">
        <v>121</v>
      </c>
      <c r="D125" s="46" t="s">
        <v>5</v>
      </c>
      <c r="E125" s="46">
        <v>1</v>
      </c>
      <c r="F125" s="61">
        <v>0</v>
      </c>
      <c r="G125" s="49"/>
      <c r="H125" s="50">
        <f>E125*F125</f>
        <v>0</v>
      </c>
      <c r="I125" s="44"/>
    </row>
    <row r="126" spans="1:9" ht="38.25" x14ac:dyDescent="0.25">
      <c r="A126" s="37" t="s">
        <v>101</v>
      </c>
      <c r="B126" s="54" t="s">
        <v>25</v>
      </c>
      <c r="C126" s="87" t="s">
        <v>292</v>
      </c>
      <c r="D126" s="54" t="s">
        <v>5</v>
      </c>
      <c r="E126" s="54">
        <v>3</v>
      </c>
      <c r="F126" s="67"/>
      <c r="G126" s="56">
        <v>0</v>
      </c>
      <c r="H126" s="57"/>
      <c r="I126" s="44">
        <f>E126*G126</f>
        <v>0</v>
      </c>
    </row>
    <row r="127" spans="1:9" x14ac:dyDescent="0.25">
      <c r="A127" s="1" t="s">
        <v>168</v>
      </c>
      <c r="B127" s="6" t="s">
        <v>26</v>
      </c>
      <c r="C127" s="89" t="s">
        <v>293</v>
      </c>
      <c r="D127" s="46" t="s">
        <v>5</v>
      </c>
      <c r="E127" s="46">
        <v>3</v>
      </c>
      <c r="F127" s="61">
        <v>0</v>
      </c>
      <c r="G127" s="49"/>
      <c r="H127" s="50">
        <f>E127*F127</f>
        <v>0</v>
      </c>
      <c r="I127" s="44"/>
    </row>
    <row r="128" spans="1:9" ht="25.5" x14ac:dyDescent="0.25">
      <c r="A128" s="52" t="s">
        <v>102</v>
      </c>
      <c r="B128" s="54" t="s">
        <v>25</v>
      </c>
      <c r="C128" s="85" t="s">
        <v>43</v>
      </c>
      <c r="D128" s="86" t="s">
        <v>5</v>
      </c>
      <c r="E128" s="86">
        <v>8</v>
      </c>
      <c r="F128" s="55"/>
      <c r="G128" s="56">
        <v>0</v>
      </c>
      <c r="H128" s="57"/>
      <c r="I128" s="58">
        <f>E128*G128</f>
        <v>0</v>
      </c>
    </row>
    <row r="129" spans="1:9" ht="21" customHeight="1" x14ac:dyDescent="0.25">
      <c r="A129" s="52" t="s">
        <v>105</v>
      </c>
      <c r="B129" s="54" t="s">
        <v>25</v>
      </c>
      <c r="C129" s="87" t="s">
        <v>122</v>
      </c>
      <c r="D129" s="38" t="s">
        <v>123</v>
      </c>
      <c r="E129" s="38">
        <v>81.5</v>
      </c>
      <c r="F129" s="168"/>
      <c r="G129" s="42">
        <v>0</v>
      </c>
      <c r="H129" s="91"/>
      <c r="I129" s="44">
        <f>E129*G129</f>
        <v>0</v>
      </c>
    </row>
    <row r="130" spans="1:9" ht="25.5" x14ac:dyDescent="0.25">
      <c r="A130" s="6" t="s">
        <v>106</v>
      </c>
      <c r="B130" s="6" t="s">
        <v>26</v>
      </c>
      <c r="C130" s="89" t="s">
        <v>124</v>
      </c>
      <c r="D130" s="46" t="s">
        <v>0</v>
      </c>
      <c r="E130" s="46">
        <f>1.1*E129</f>
        <v>89.65</v>
      </c>
      <c r="F130" s="61">
        <v>0</v>
      </c>
      <c r="G130" s="49"/>
      <c r="H130" s="50">
        <f>E130*F130</f>
        <v>0</v>
      </c>
      <c r="I130" s="90"/>
    </row>
    <row r="131" spans="1:9" ht="27" customHeight="1" x14ac:dyDescent="0.25">
      <c r="A131" s="52" t="s">
        <v>109</v>
      </c>
      <c r="B131" s="38" t="s">
        <v>25</v>
      </c>
      <c r="C131" s="10" t="s">
        <v>98</v>
      </c>
      <c r="D131" s="54" t="s">
        <v>1</v>
      </c>
      <c r="E131" s="54">
        <v>595.20000000000005</v>
      </c>
      <c r="F131" s="67"/>
      <c r="G131" s="56">
        <v>0</v>
      </c>
      <c r="H131" s="57"/>
      <c r="I131" s="44">
        <f>E131*G131</f>
        <v>0</v>
      </c>
    </row>
    <row r="132" spans="1:9" ht="28.5" customHeight="1" x14ac:dyDescent="0.25">
      <c r="A132" s="52" t="s">
        <v>127</v>
      </c>
      <c r="B132" s="38" t="s">
        <v>25</v>
      </c>
      <c r="C132" s="85" t="s">
        <v>125</v>
      </c>
      <c r="D132" s="54" t="s">
        <v>1</v>
      </c>
      <c r="E132" s="54">
        <v>595.20000000000005</v>
      </c>
      <c r="F132" s="67"/>
      <c r="G132" s="56">
        <v>0</v>
      </c>
      <c r="H132" s="57"/>
      <c r="I132" s="58">
        <f>E132*G132</f>
        <v>0</v>
      </c>
    </row>
    <row r="133" spans="1:9" ht="26.25" thickBot="1" x14ac:dyDescent="0.3">
      <c r="A133" s="52" t="s">
        <v>128</v>
      </c>
      <c r="B133" s="38" t="s">
        <v>25</v>
      </c>
      <c r="C133" s="10" t="s">
        <v>126</v>
      </c>
      <c r="D133" s="54" t="s">
        <v>0</v>
      </c>
      <c r="E133" s="54">
        <v>372</v>
      </c>
      <c r="F133" s="67"/>
      <c r="G133" s="56">
        <v>0</v>
      </c>
      <c r="H133" s="57"/>
      <c r="I133" s="44">
        <f>E133*G133</f>
        <v>0</v>
      </c>
    </row>
    <row r="134" spans="1:9" ht="13.5" thickBot="1" x14ac:dyDescent="0.3">
      <c r="A134" s="120"/>
      <c r="B134" s="120"/>
      <c r="C134" s="137" t="s">
        <v>130</v>
      </c>
      <c r="D134" s="27"/>
      <c r="E134" s="27"/>
      <c r="F134" s="98"/>
      <c r="G134" s="97"/>
      <c r="H134" s="98">
        <f>SUM(H77:H133)</f>
        <v>0</v>
      </c>
      <c r="I134" s="97">
        <f>SUM(I69:I133)</f>
        <v>0</v>
      </c>
    </row>
    <row r="135" spans="1:9" ht="13.5" thickBot="1" x14ac:dyDescent="0.3">
      <c r="A135" s="182"/>
      <c r="B135" s="182"/>
      <c r="C135" s="137" t="s">
        <v>131</v>
      </c>
      <c r="D135" s="27"/>
      <c r="E135" s="27"/>
      <c r="F135" s="98"/>
      <c r="G135" s="97"/>
      <c r="H135" s="98"/>
      <c r="I135" s="97">
        <f>H134+I134</f>
        <v>0</v>
      </c>
    </row>
    <row r="136" spans="1:9" ht="13.5" thickBot="1" x14ac:dyDescent="0.3">
      <c r="A136" s="126"/>
      <c r="B136" s="126"/>
      <c r="C136" s="139"/>
      <c r="D136" s="165"/>
      <c r="E136" s="165"/>
      <c r="F136" s="173"/>
      <c r="G136" s="174"/>
      <c r="H136" s="173"/>
      <c r="I136" s="174"/>
    </row>
    <row r="137" spans="1:9" ht="27.75" customHeight="1" thickBot="1" x14ac:dyDescent="0.3">
      <c r="A137" s="120"/>
      <c r="B137" s="182" t="s">
        <v>201</v>
      </c>
      <c r="C137" s="138" t="s">
        <v>129</v>
      </c>
      <c r="D137" s="166"/>
      <c r="E137" s="166"/>
      <c r="F137" s="124"/>
      <c r="G137" s="151"/>
      <c r="H137" s="124"/>
      <c r="I137" s="151"/>
    </row>
    <row r="138" spans="1:9" ht="45.75" customHeight="1" thickBot="1" x14ac:dyDescent="0.3">
      <c r="A138" s="182" t="s">
        <v>357</v>
      </c>
      <c r="B138" s="23" t="s">
        <v>25</v>
      </c>
      <c r="C138" s="476" t="s">
        <v>132</v>
      </c>
      <c r="D138" s="23" t="s">
        <v>133</v>
      </c>
      <c r="E138" s="23">
        <v>4</v>
      </c>
      <c r="F138" s="118" t="s">
        <v>308</v>
      </c>
      <c r="G138" s="187">
        <v>0</v>
      </c>
      <c r="H138" s="118"/>
      <c r="I138" s="187">
        <f>E138*G138</f>
        <v>0</v>
      </c>
    </row>
    <row r="139" spans="1:9" ht="13.5" thickBot="1" x14ac:dyDescent="0.3">
      <c r="A139" s="120"/>
      <c r="B139" s="120"/>
      <c r="C139" s="137" t="s">
        <v>131</v>
      </c>
      <c r="D139" s="27"/>
      <c r="E139" s="27"/>
      <c r="F139" s="98"/>
      <c r="G139" s="97"/>
      <c r="H139" s="98"/>
      <c r="I139" s="97">
        <f>I138</f>
        <v>0</v>
      </c>
    </row>
    <row r="140" spans="1:9" x14ac:dyDescent="0.25">
      <c r="A140" s="69"/>
      <c r="B140" s="158"/>
      <c r="C140" s="161"/>
      <c r="D140" s="141"/>
      <c r="E140" s="141"/>
      <c r="F140" s="72"/>
      <c r="G140" s="143"/>
      <c r="H140" s="72"/>
      <c r="I140" s="143"/>
    </row>
    <row r="141" spans="1:9" ht="13.5" thickBot="1" x14ac:dyDescent="0.3">
      <c r="A141" s="74"/>
      <c r="B141" s="160" t="s">
        <v>320</v>
      </c>
      <c r="C141" s="162" t="s">
        <v>134</v>
      </c>
      <c r="D141" s="167"/>
      <c r="E141" s="167"/>
      <c r="F141" s="79"/>
      <c r="G141" s="130"/>
      <c r="H141" s="79"/>
      <c r="I141" s="130"/>
    </row>
    <row r="142" spans="1:9" x14ac:dyDescent="0.25">
      <c r="A142" s="216" t="s">
        <v>357</v>
      </c>
      <c r="B142" s="216" t="s">
        <v>25</v>
      </c>
      <c r="C142" s="223" t="s">
        <v>336</v>
      </c>
      <c r="D142" s="30" t="s">
        <v>0</v>
      </c>
      <c r="E142" s="30">
        <v>0.16</v>
      </c>
      <c r="F142" s="209"/>
      <c r="G142" s="36">
        <v>0</v>
      </c>
      <c r="H142" s="209"/>
      <c r="I142" s="36">
        <f>E142*G142</f>
        <v>0</v>
      </c>
    </row>
    <row r="143" spans="1:9" x14ac:dyDescent="0.25">
      <c r="A143" s="37" t="s">
        <v>6</v>
      </c>
      <c r="B143" s="220" t="s">
        <v>25</v>
      </c>
      <c r="C143" s="226" t="s">
        <v>335</v>
      </c>
      <c r="D143" s="38" t="s">
        <v>3</v>
      </c>
      <c r="E143" s="38">
        <v>1</v>
      </c>
      <c r="F143" s="91"/>
      <c r="G143" s="44">
        <v>0</v>
      </c>
      <c r="H143" s="91"/>
      <c r="I143" s="44">
        <f>E143*G143</f>
        <v>0</v>
      </c>
    </row>
    <row r="144" spans="1:9" x14ac:dyDescent="0.25">
      <c r="A144" s="37" t="s">
        <v>9</v>
      </c>
      <c r="B144" s="220" t="s">
        <v>25</v>
      </c>
      <c r="C144" s="225" t="s">
        <v>337</v>
      </c>
      <c r="D144" s="38" t="s">
        <v>5</v>
      </c>
      <c r="E144" s="38">
        <v>1</v>
      </c>
      <c r="F144" s="91"/>
      <c r="G144" s="44">
        <v>0</v>
      </c>
      <c r="H144" s="91"/>
      <c r="I144" s="44">
        <f>E144*G144</f>
        <v>0</v>
      </c>
    </row>
    <row r="145" spans="1:9" x14ac:dyDescent="0.25">
      <c r="A145" s="37" t="s">
        <v>10</v>
      </c>
      <c r="B145" s="220" t="s">
        <v>25</v>
      </c>
      <c r="C145" s="225" t="s">
        <v>345</v>
      </c>
      <c r="D145" s="38" t="s">
        <v>5</v>
      </c>
      <c r="E145" s="38">
        <v>1</v>
      </c>
      <c r="F145" s="91"/>
      <c r="G145" s="44">
        <v>0</v>
      </c>
      <c r="H145" s="91"/>
      <c r="I145" s="44">
        <f>E145*G145</f>
        <v>0</v>
      </c>
    </row>
    <row r="146" spans="1:9" x14ac:dyDescent="0.25">
      <c r="A146" s="37" t="s">
        <v>11</v>
      </c>
      <c r="B146" s="220" t="s">
        <v>25</v>
      </c>
      <c r="C146" s="225" t="s">
        <v>334</v>
      </c>
      <c r="D146" s="38" t="s">
        <v>3</v>
      </c>
      <c r="E146" s="38">
        <v>5</v>
      </c>
      <c r="F146" s="91"/>
      <c r="G146" s="44">
        <v>0</v>
      </c>
      <c r="H146" s="91"/>
      <c r="I146" s="58">
        <f>E146*G146</f>
        <v>0</v>
      </c>
    </row>
    <row r="147" spans="1:9" x14ac:dyDescent="0.25">
      <c r="A147" s="126" t="s">
        <v>28</v>
      </c>
      <c r="B147" s="224" t="s">
        <v>26</v>
      </c>
      <c r="C147" s="180" t="s">
        <v>338</v>
      </c>
      <c r="D147" s="165" t="s">
        <v>3</v>
      </c>
      <c r="E147" s="165">
        <v>6</v>
      </c>
      <c r="F147" s="173">
        <v>0</v>
      </c>
      <c r="G147" s="174"/>
      <c r="H147" s="50">
        <v>0</v>
      </c>
      <c r="I147" s="90"/>
    </row>
    <row r="148" spans="1:9" x14ac:dyDescent="0.25">
      <c r="A148" s="69" t="s">
        <v>64</v>
      </c>
      <c r="B148" s="224" t="s">
        <v>26</v>
      </c>
      <c r="C148" s="161" t="s">
        <v>339</v>
      </c>
      <c r="D148" s="141" t="s">
        <v>5</v>
      </c>
      <c r="E148" s="141">
        <v>5</v>
      </c>
      <c r="F148" s="72">
        <v>0</v>
      </c>
      <c r="G148" s="143"/>
      <c r="H148" s="173">
        <v>0</v>
      </c>
      <c r="I148" s="143"/>
    </row>
    <row r="149" spans="1:9" x14ac:dyDescent="0.25">
      <c r="A149" s="74" t="s">
        <v>12</v>
      </c>
      <c r="B149" s="220" t="s">
        <v>25</v>
      </c>
      <c r="C149" s="162" t="s">
        <v>340</v>
      </c>
      <c r="D149" s="167" t="s">
        <v>3</v>
      </c>
      <c r="E149" s="167">
        <v>14</v>
      </c>
      <c r="F149" s="79"/>
      <c r="G149" s="130">
        <v>0</v>
      </c>
      <c r="H149" s="79"/>
      <c r="I149" s="130">
        <f>E149*G149</f>
        <v>0</v>
      </c>
    </row>
    <row r="150" spans="1:9" x14ac:dyDescent="0.25">
      <c r="A150" s="69" t="s">
        <v>354</v>
      </c>
      <c r="B150" s="224" t="s">
        <v>26</v>
      </c>
      <c r="C150" s="161" t="s">
        <v>341</v>
      </c>
      <c r="D150" s="141" t="s">
        <v>5</v>
      </c>
      <c r="E150" s="141">
        <v>2</v>
      </c>
      <c r="F150" s="72">
        <v>0</v>
      </c>
      <c r="G150" s="143"/>
      <c r="H150" s="72">
        <f>E150*F150</f>
        <v>0</v>
      </c>
      <c r="I150" s="143"/>
    </row>
    <row r="151" spans="1:9" ht="25.5" x14ac:dyDescent="0.25">
      <c r="A151" s="69" t="s">
        <v>355</v>
      </c>
      <c r="B151" s="224" t="s">
        <v>26</v>
      </c>
      <c r="C151" s="161" t="s">
        <v>342</v>
      </c>
      <c r="D151" s="141" t="s">
        <v>5</v>
      </c>
      <c r="E151" s="141">
        <v>2</v>
      </c>
      <c r="F151" s="72">
        <v>0</v>
      </c>
      <c r="G151" s="143"/>
      <c r="H151" s="72">
        <f>E151*F151</f>
        <v>0</v>
      </c>
      <c r="I151" s="143"/>
    </row>
    <row r="152" spans="1:9" x14ac:dyDescent="0.25">
      <c r="A152" s="69" t="s">
        <v>356</v>
      </c>
      <c r="B152" s="224" t="s">
        <v>26</v>
      </c>
      <c r="C152" s="161" t="s">
        <v>343</v>
      </c>
      <c r="D152" s="141" t="s">
        <v>5</v>
      </c>
      <c r="E152" s="141">
        <v>1</v>
      </c>
      <c r="F152" s="72">
        <v>0</v>
      </c>
      <c r="G152" s="143"/>
      <c r="H152" s="72">
        <f>E152*F152</f>
        <v>0</v>
      </c>
      <c r="I152" s="143"/>
    </row>
    <row r="153" spans="1:9" x14ac:dyDescent="0.25">
      <c r="A153" s="74" t="s">
        <v>29</v>
      </c>
      <c r="B153" s="220" t="s">
        <v>25</v>
      </c>
      <c r="C153" s="162" t="s">
        <v>346</v>
      </c>
      <c r="D153" s="167" t="s">
        <v>5</v>
      </c>
      <c r="E153" s="167">
        <v>2</v>
      </c>
      <c r="F153" s="79"/>
      <c r="G153" s="130">
        <v>0</v>
      </c>
      <c r="H153" s="79"/>
      <c r="I153" s="130">
        <f>E153*G153</f>
        <v>0</v>
      </c>
    </row>
    <row r="154" spans="1:9" x14ac:dyDescent="0.25">
      <c r="A154" s="69" t="s">
        <v>30</v>
      </c>
      <c r="B154" s="224" t="s">
        <v>26</v>
      </c>
      <c r="C154" s="161" t="s">
        <v>344</v>
      </c>
      <c r="D154" s="141" t="s">
        <v>5</v>
      </c>
      <c r="E154" s="141">
        <v>2</v>
      </c>
      <c r="F154" s="72">
        <v>0</v>
      </c>
      <c r="G154" s="143"/>
      <c r="H154" s="72">
        <f>E154*F154</f>
        <v>0</v>
      </c>
      <c r="I154" s="143"/>
    </row>
    <row r="155" spans="1:9" ht="25.5" x14ac:dyDescent="0.25">
      <c r="A155" s="74" t="s">
        <v>31</v>
      </c>
      <c r="B155" s="88" t="s">
        <v>25</v>
      </c>
      <c r="C155" s="162" t="s">
        <v>348</v>
      </c>
      <c r="D155" s="167" t="s">
        <v>135</v>
      </c>
      <c r="E155" s="167">
        <v>8</v>
      </c>
      <c r="F155" s="79"/>
      <c r="G155" s="130">
        <v>0</v>
      </c>
      <c r="H155" s="79"/>
      <c r="I155" s="130">
        <f>E155*G155</f>
        <v>0</v>
      </c>
    </row>
    <row r="156" spans="1:9" x14ac:dyDescent="0.25">
      <c r="A156" s="69" t="s">
        <v>32</v>
      </c>
      <c r="B156" s="46" t="s">
        <v>26</v>
      </c>
      <c r="C156" s="161" t="s">
        <v>347</v>
      </c>
      <c r="D156" s="141" t="s">
        <v>5</v>
      </c>
      <c r="E156" s="141">
        <v>16</v>
      </c>
      <c r="F156" s="72">
        <v>0</v>
      </c>
      <c r="G156" s="143"/>
      <c r="H156" s="72">
        <f>E156*F156</f>
        <v>0</v>
      </c>
      <c r="I156" s="143"/>
    </row>
    <row r="157" spans="1:9" x14ac:dyDescent="0.25">
      <c r="A157" s="69" t="s">
        <v>33</v>
      </c>
      <c r="B157" s="46" t="s">
        <v>26</v>
      </c>
      <c r="C157" s="161" t="s">
        <v>349</v>
      </c>
      <c r="D157" s="141" t="s">
        <v>5</v>
      </c>
      <c r="E157" s="141">
        <v>8</v>
      </c>
      <c r="F157" s="72">
        <v>0</v>
      </c>
      <c r="G157" s="143"/>
      <c r="H157" s="72">
        <f>E157*F157</f>
        <v>0</v>
      </c>
      <c r="I157" s="143"/>
    </row>
    <row r="158" spans="1:9" x14ac:dyDescent="0.25">
      <c r="A158" s="74" t="s">
        <v>34</v>
      </c>
      <c r="B158" s="54" t="s">
        <v>25</v>
      </c>
      <c r="C158" s="162" t="s">
        <v>353</v>
      </c>
      <c r="D158" s="167" t="s">
        <v>0</v>
      </c>
      <c r="E158" s="167">
        <v>0.16</v>
      </c>
      <c r="F158" s="79"/>
      <c r="G158" s="130">
        <v>0</v>
      </c>
      <c r="H158" s="79"/>
      <c r="I158" s="130">
        <f>E158*G158</f>
        <v>0</v>
      </c>
    </row>
    <row r="159" spans="1:9" ht="25.5" x14ac:dyDescent="0.25">
      <c r="A159" s="74" t="s">
        <v>37</v>
      </c>
      <c r="B159" s="54" t="s">
        <v>25</v>
      </c>
      <c r="C159" s="162" t="s">
        <v>350</v>
      </c>
      <c r="D159" s="167" t="s">
        <v>351</v>
      </c>
      <c r="E159" s="167">
        <v>4</v>
      </c>
      <c r="F159" s="79"/>
      <c r="G159" s="130">
        <v>0</v>
      </c>
      <c r="H159" s="79"/>
      <c r="I159" s="130">
        <f>E159*G159</f>
        <v>0</v>
      </c>
    </row>
    <row r="160" spans="1:9" ht="26.25" thickBot="1" x14ac:dyDescent="0.3">
      <c r="A160" s="74" t="s">
        <v>40</v>
      </c>
      <c r="B160" s="25" t="s">
        <v>25</v>
      </c>
      <c r="C160" s="162" t="s">
        <v>157</v>
      </c>
      <c r="D160" s="167" t="s">
        <v>352</v>
      </c>
      <c r="E160" s="167">
        <v>2</v>
      </c>
      <c r="F160" s="79"/>
      <c r="G160" s="130">
        <v>0</v>
      </c>
      <c r="H160" s="79"/>
      <c r="I160" s="130">
        <f>E160*G160</f>
        <v>0</v>
      </c>
    </row>
    <row r="161" spans="1:9" ht="13.5" thickBot="1" x14ac:dyDescent="0.3">
      <c r="A161" s="182"/>
      <c r="B161" s="28"/>
      <c r="C161" s="181" t="s">
        <v>130</v>
      </c>
      <c r="D161" s="27"/>
      <c r="E161" s="27"/>
      <c r="F161" s="98"/>
      <c r="G161" s="97"/>
      <c r="H161" s="98">
        <f>SUM(H147:H160)</f>
        <v>0</v>
      </c>
      <c r="I161" s="97">
        <f>SUM(I142:I160)</f>
        <v>0</v>
      </c>
    </row>
    <row r="162" spans="1:9" ht="13.5" thickBot="1" x14ac:dyDescent="0.3">
      <c r="A162" s="182"/>
      <c r="B162" s="183"/>
      <c r="C162" s="181" t="s">
        <v>131</v>
      </c>
      <c r="D162" s="27"/>
      <c r="E162" s="27"/>
      <c r="F162" s="98"/>
      <c r="G162" s="97"/>
      <c r="H162" s="98"/>
      <c r="I162" s="97">
        <f>H161+I161</f>
        <v>0</v>
      </c>
    </row>
    <row r="163" spans="1:9" ht="13.5" thickBot="1" x14ac:dyDescent="0.3">
      <c r="A163" s="126"/>
      <c r="B163" s="147"/>
      <c r="C163" s="180"/>
      <c r="D163" s="165"/>
      <c r="E163" s="165"/>
      <c r="F163" s="173"/>
      <c r="G163" s="174"/>
      <c r="H163" s="173"/>
      <c r="I163" s="174"/>
    </row>
    <row r="164" spans="1:9" ht="13.5" thickBot="1" x14ac:dyDescent="0.3">
      <c r="A164" s="120"/>
      <c r="B164" s="183" t="s">
        <v>203</v>
      </c>
      <c r="C164" s="163" t="s">
        <v>136</v>
      </c>
      <c r="D164" s="166"/>
      <c r="E164" s="166"/>
      <c r="F164" s="124"/>
      <c r="G164" s="151"/>
      <c r="H164" s="124"/>
      <c r="I164" s="151"/>
    </row>
    <row r="165" spans="1:9" ht="49.5" customHeight="1" x14ac:dyDescent="0.25">
      <c r="A165" s="74" t="s">
        <v>357</v>
      </c>
      <c r="B165" s="88" t="s">
        <v>25</v>
      </c>
      <c r="C165" s="162" t="s">
        <v>147</v>
      </c>
      <c r="D165" s="167" t="s">
        <v>5</v>
      </c>
      <c r="E165" s="167">
        <v>4</v>
      </c>
      <c r="F165" s="79"/>
      <c r="G165" s="130">
        <v>0</v>
      </c>
      <c r="H165" s="79"/>
      <c r="I165" s="130">
        <f>E165*G165</f>
        <v>0</v>
      </c>
    </row>
    <row r="166" spans="1:9" x14ac:dyDescent="0.25">
      <c r="A166" s="69" t="s">
        <v>363</v>
      </c>
      <c r="B166" s="158" t="s">
        <v>26</v>
      </c>
      <c r="C166" s="161" t="s">
        <v>138</v>
      </c>
      <c r="D166" s="141" t="s">
        <v>5</v>
      </c>
      <c r="E166" s="141">
        <v>4</v>
      </c>
      <c r="F166" s="72">
        <v>0</v>
      </c>
      <c r="G166" s="143"/>
      <c r="H166" s="72">
        <f>E166*F166</f>
        <v>0</v>
      </c>
      <c r="I166" s="143"/>
    </row>
    <row r="167" spans="1:9" ht="42" customHeight="1" x14ac:dyDescent="0.25">
      <c r="A167" s="69" t="s">
        <v>364</v>
      </c>
      <c r="B167" s="6" t="s">
        <v>26</v>
      </c>
      <c r="C167" s="161" t="s">
        <v>139</v>
      </c>
      <c r="D167" s="141" t="s">
        <v>5</v>
      </c>
      <c r="E167" s="141">
        <v>4</v>
      </c>
      <c r="F167" s="72">
        <v>0</v>
      </c>
      <c r="G167" s="143"/>
      <c r="H167" s="72">
        <f>E167*F167</f>
        <v>0</v>
      </c>
      <c r="I167" s="143"/>
    </row>
    <row r="168" spans="1:9" ht="25.5" x14ac:dyDescent="0.25">
      <c r="A168" s="69" t="s">
        <v>393</v>
      </c>
      <c r="B168" s="158" t="s">
        <v>26</v>
      </c>
      <c r="C168" s="161" t="s">
        <v>415</v>
      </c>
      <c r="D168" s="141" t="s">
        <v>3</v>
      </c>
      <c r="E168" s="141">
        <v>2</v>
      </c>
      <c r="F168" s="72">
        <v>0</v>
      </c>
      <c r="G168" s="143"/>
      <c r="H168" s="72">
        <f>E168*F168</f>
        <v>0</v>
      </c>
      <c r="I168" s="143"/>
    </row>
    <row r="169" spans="1:9" x14ac:dyDescent="0.25">
      <c r="A169" s="69" t="s">
        <v>394</v>
      </c>
      <c r="B169" s="158" t="s">
        <v>26</v>
      </c>
      <c r="C169" s="161" t="s">
        <v>145</v>
      </c>
      <c r="D169" s="141" t="s">
        <v>5</v>
      </c>
      <c r="E169" s="141">
        <v>4</v>
      </c>
      <c r="F169" s="72">
        <v>0</v>
      </c>
      <c r="G169" s="143"/>
      <c r="H169" s="72">
        <f>E169*F169</f>
        <v>0</v>
      </c>
      <c r="I169" s="143"/>
    </row>
    <row r="170" spans="1:9" ht="25.5" x14ac:dyDescent="0.25">
      <c r="A170" s="74" t="s">
        <v>6</v>
      </c>
      <c r="B170" s="88" t="s">
        <v>25</v>
      </c>
      <c r="C170" s="162" t="s">
        <v>150</v>
      </c>
      <c r="D170" s="167" t="s">
        <v>156</v>
      </c>
      <c r="E170" s="167">
        <v>4</v>
      </c>
      <c r="F170" s="79"/>
      <c r="G170" s="130">
        <v>0</v>
      </c>
      <c r="H170" s="79"/>
      <c r="I170" s="130">
        <f>E170*G170</f>
        <v>0</v>
      </c>
    </row>
    <row r="171" spans="1:9" x14ac:dyDescent="0.25">
      <c r="A171" s="69" t="s">
        <v>7</v>
      </c>
      <c r="B171" s="158" t="s">
        <v>26</v>
      </c>
      <c r="C171" s="161" t="s">
        <v>151</v>
      </c>
      <c r="D171" s="141" t="s">
        <v>5</v>
      </c>
      <c r="E171" s="141">
        <v>4</v>
      </c>
      <c r="F171" s="72">
        <v>0</v>
      </c>
      <c r="G171" s="143"/>
      <c r="H171" s="72">
        <f>E171*F171</f>
        <v>0</v>
      </c>
      <c r="I171" s="143"/>
    </row>
    <row r="172" spans="1:9" x14ac:dyDescent="0.25">
      <c r="A172" s="69" t="s">
        <v>8</v>
      </c>
      <c r="B172" s="158" t="s">
        <v>26</v>
      </c>
      <c r="C172" s="161" t="s">
        <v>152</v>
      </c>
      <c r="D172" s="141" t="s">
        <v>5</v>
      </c>
      <c r="E172" s="141">
        <v>4</v>
      </c>
      <c r="F172" s="72">
        <v>0</v>
      </c>
      <c r="G172" s="143"/>
      <c r="H172" s="72">
        <f t="shared" ref="H172:H173" si="14">E172*F172</f>
        <v>0</v>
      </c>
      <c r="I172" s="143"/>
    </row>
    <row r="173" spans="1:9" ht="25.5" x14ac:dyDescent="0.25">
      <c r="A173" s="69" t="s">
        <v>325</v>
      </c>
      <c r="B173" s="158" t="s">
        <v>26</v>
      </c>
      <c r="C173" s="161" t="s">
        <v>153</v>
      </c>
      <c r="D173" s="141" t="s">
        <v>5</v>
      </c>
      <c r="E173" s="141">
        <v>4</v>
      </c>
      <c r="F173" s="72">
        <v>0</v>
      </c>
      <c r="G173" s="143"/>
      <c r="H173" s="72">
        <f t="shared" si="14"/>
        <v>0</v>
      </c>
      <c r="I173" s="143"/>
    </row>
    <row r="174" spans="1:9" ht="38.25" x14ac:dyDescent="0.25">
      <c r="A174" s="69" t="s">
        <v>365</v>
      </c>
      <c r="B174" s="158" t="s">
        <v>26</v>
      </c>
      <c r="C174" s="161" t="s">
        <v>149</v>
      </c>
      <c r="D174" s="141" t="s">
        <v>5</v>
      </c>
      <c r="E174" s="141">
        <v>4</v>
      </c>
      <c r="F174" s="72">
        <v>0</v>
      </c>
      <c r="G174" s="143"/>
      <c r="H174" s="72">
        <f>E174*F174</f>
        <v>0</v>
      </c>
      <c r="I174" s="143"/>
    </row>
    <row r="175" spans="1:9" x14ac:dyDescent="0.25">
      <c r="A175" s="52" t="s">
        <v>9</v>
      </c>
      <c r="B175" s="88" t="s">
        <v>25</v>
      </c>
      <c r="C175" s="164" t="s">
        <v>154</v>
      </c>
      <c r="D175" s="54" t="s">
        <v>5</v>
      </c>
      <c r="E175" s="54">
        <v>4</v>
      </c>
      <c r="F175" s="57"/>
      <c r="G175" s="58">
        <v>0</v>
      </c>
      <c r="H175" s="57"/>
      <c r="I175" s="58">
        <f>E175*G175</f>
        <v>0</v>
      </c>
    </row>
    <row r="176" spans="1:9" x14ac:dyDescent="0.25">
      <c r="A176" s="6" t="s">
        <v>366</v>
      </c>
      <c r="B176" s="158" t="s">
        <v>26</v>
      </c>
      <c r="C176" s="255" t="s">
        <v>155</v>
      </c>
      <c r="D176" s="46" t="s">
        <v>5</v>
      </c>
      <c r="E176" s="46">
        <v>4</v>
      </c>
      <c r="F176" s="50">
        <v>0</v>
      </c>
      <c r="G176" s="51"/>
      <c r="H176" s="50">
        <f>E176*F176</f>
        <v>0</v>
      </c>
      <c r="I176" s="51"/>
    </row>
    <row r="177" spans="1:14" ht="25.5" x14ac:dyDescent="0.25">
      <c r="A177" s="74" t="s">
        <v>10</v>
      </c>
      <c r="B177" s="88" t="s">
        <v>25</v>
      </c>
      <c r="C177" s="162" t="s">
        <v>398</v>
      </c>
      <c r="D177" s="167" t="s">
        <v>156</v>
      </c>
      <c r="E177" s="167">
        <v>1</v>
      </c>
      <c r="F177" s="79"/>
      <c r="G177" s="130">
        <v>0</v>
      </c>
      <c r="H177" s="79"/>
      <c r="I177" s="130">
        <f>E177*G177</f>
        <v>0</v>
      </c>
    </row>
    <row r="178" spans="1:14" ht="25.5" x14ac:dyDescent="0.25">
      <c r="A178" s="69" t="s">
        <v>27</v>
      </c>
      <c r="B178" s="158" t="s">
        <v>26</v>
      </c>
      <c r="C178" s="161" t="s">
        <v>146</v>
      </c>
      <c r="D178" s="141" t="s">
        <v>3</v>
      </c>
      <c r="E178" s="141">
        <v>0.24</v>
      </c>
      <c r="F178" s="72">
        <v>0</v>
      </c>
      <c r="G178" s="143"/>
      <c r="H178" s="72">
        <f>E178*F178</f>
        <v>0</v>
      </c>
      <c r="I178" s="143"/>
    </row>
    <row r="179" spans="1:14" ht="25.5" x14ac:dyDescent="0.25">
      <c r="A179" s="69" t="s">
        <v>216</v>
      </c>
      <c r="B179" s="158" t="s">
        <v>26</v>
      </c>
      <c r="C179" s="161" t="s">
        <v>176</v>
      </c>
      <c r="D179" s="141" t="s">
        <v>3</v>
      </c>
      <c r="E179" s="141">
        <v>0.5</v>
      </c>
      <c r="F179" s="72">
        <v>0</v>
      </c>
      <c r="G179" s="143"/>
      <c r="H179" s="72">
        <f t="shared" ref="H179:H181" si="15">E179*F179</f>
        <v>0</v>
      </c>
      <c r="I179" s="143"/>
    </row>
    <row r="180" spans="1:14" ht="38.25" x14ac:dyDescent="0.25">
      <c r="A180" s="69" t="s">
        <v>400</v>
      </c>
      <c r="B180" s="158" t="s">
        <v>26</v>
      </c>
      <c r="C180" s="161" t="s">
        <v>142</v>
      </c>
      <c r="D180" s="141" t="s">
        <v>5</v>
      </c>
      <c r="E180" s="141">
        <v>2</v>
      </c>
      <c r="F180" s="72">
        <v>0</v>
      </c>
      <c r="G180" s="143"/>
      <c r="H180" s="72">
        <f t="shared" si="15"/>
        <v>0</v>
      </c>
      <c r="I180" s="143"/>
    </row>
    <row r="181" spans="1:14" x14ac:dyDescent="0.25">
      <c r="A181" s="69" t="s">
        <v>401</v>
      </c>
      <c r="B181" s="158" t="s">
        <v>26</v>
      </c>
      <c r="C181" s="161" t="s">
        <v>143</v>
      </c>
      <c r="D181" s="141" t="s">
        <v>3</v>
      </c>
      <c r="E181" s="141">
        <v>0.8</v>
      </c>
      <c r="F181" s="72">
        <v>0</v>
      </c>
      <c r="G181" s="143"/>
      <c r="H181" s="72">
        <f t="shared" si="15"/>
        <v>0</v>
      </c>
      <c r="I181" s="143"/>
    </row>
    <row r="182" spans="1:14" x14ac:dyDescent="0.25">
      <c r="A182" s="69" t="s">
        <v>402</v>
      </c>
      <c r="B182" s="158" t="s">
        <v>26</v>
      </c>
      <c r="C182" s="161" t="s">
        <v>416</v>
      </c>
      <c r="D182" s="141" t="s">
        <v>5</v>
      </c>
      <c r="E182" s="141">
        <v>2</v>
      </c>
      <c r="F182" s="72">
        <v>0</v>
      </c>
      <c r="G182" s="143"/>
      <c r="H182" s="72">
        <f>E182*F182</f>
        <v>0</v>
      </c>
      <c r="I182" s="143"/>
    </row>
    <row r="183" spans="1:14" ht="49.5" customHeight="1" thickBot="1" x14ac:dyDescent="0.3">
      <c r="A183" s="69" t="s">
        <v>403</v>
      </c>
      <c r="B183" s="221" t="s">
        <v>26</v>
      </c>
      <c r="C183" s="161" t="s">
        <v>148</v>
      </c>
      <c r="D183" s="141" t="s">
        <v>5</v>
      </c>
      <c r="E183" s="141">
        <v>2</v>
      </c>
      <c r="F183" s="72">
        <v>0</v>
      </c>
      <c r="G183" s="143"/>
      <c r="H183" s="72">
        <f>E183*F183</f>
        <v>0</v>
      </c>
      <c r="I183" s="143"/>
    </row>
    <row r="184" spans="1:14" s="99" customFormat="1" ht="13.5" thickBot="1" x14ac:dyDescent="0.3">
      <c r="A184" s="182"/>
      <c r="B184" s="183"/>
      <c r="C184" s="256" t="s">
        <v>94</v>
      </c>
      <c r="D184" s="27"/>
      <c r="E184" s="27"/>
      <c r="F184" s="124"/>
      <c r="G184" s="97"/>
      <c r="H184" s="208">
        <f>SUM(H166:H183)</f>
        <v>0</v>
      </c>
      <c r="I184" s="199">
        <f>SUM(I165:I175)</f>
        <v>0</v>
      </c>
      <c r="K184" s="196"/>
      <c r="L184" s="196"/>
      <c r="M184" s="196"/>
      <c r="N184" s="196"/>
    </row>
    <row r="185" spans="1:14" s="99" customFormat="1" ht="13.5" thickBot="1" x14ac:dyDescent="0.3">
      <c r="A185" s="157"/>
      <c r="B185" s="154"/>
      <c r="C185" s="101" t="s">
        <v>131</v>
      </c>
      <c r="D185" s="145"/>
      <c r="E185" s="177"/>
      <c r="F185" s="104"/>
      <c r="G185" s="136"/>
      <c r="H185" s="178"/>
      <c r="I185" s="179">
        <f>H184+I184</f>
        <v>0</v>
      </c>
      <c r="K185" s="196"/>
      <c r="L185" s="196"/>
      <c r="M185" s="196"/>
      <c r="N185" s="196"/>
    </row>
    <row r="186" spans="1:14" s="99" customFormat="1" ht="13.5" thickBot="1" x14ac:dyDescent="0.3">
      <c r="A186" s="157"/>
      <c r="B186" s="154"/>
      <c r="C186" s="101"/>
      <c r="D186" s="145"/>
      <c r="E186" s="177"/>
      <c r="F186" s="104"/>
      <c r="G186" s="136"/>
      <c r="H186" s="178"/>
      <c r="I186" s="179"/>
      <c r="K186" s="196"/>
      <c r="L186" s="196"/>
      <c r="M186" s="196"/>
      <c r="N186" s="196"/>
    </row>
    <row r="187" spans="1:14" s="99" customFormat="1" ht="13.5" thickBot="1" x14ac:dyDescent="0.3">
      <c r="A187" s="182"/>
      <c r="B187" s="182" t="s">
        <v>322</v>
      </c>
      <c r="C187" s="202" t="s">
        <v>412</v>
      </c>
      <c r="D187" s="27"/>
      <c r="E187" s="27"/>
      <c r="F187" s="207"/>
      <c r="G187" s="200"/>
      <c r="H187" s="200"/>
      <c r="I187" s="97"/>
      <c r="K187" s="196"/>
      <c r="L187" s="196"/>
      <c r="M187" s="196"/>
      <c r="N187" s="196"/>
    </row>
    <row r="188" spans="1:14" s="99" customFormat="1" ht="25.5" x14ac:dyDescent="0.25">
      <c r="A188" s="216" t="s">
        <v>140</v>
      </c>
      <c r="B188" s="175" t="s">
        <v>25</v>
      </c>
      <c r="C188" s="223" t="s">
        <v>413</v>
      </c>
      <c r="D188" s="30" t="s">
        <v>137</v>
      </c>
      <c r="E188" s="30">
        <v>2</v>
      </c>
      <c r="F188" s="209"/>
      <c r="G188" s="36">
        <v>0</v>
      </c>
      <c r="H188" s="209"/>
      <c r="I188" s="36">
        <f>E188*G188</f>
        <v>0</v>
      </c>
      <c r="K188" s="196"/>
      <c r="L188" s="196"/>
      <c r="M188" s="196"/>
      <c r="N188" s="196"/>
    </row>
    <row r="189" spans="1:14" s="99" customFormat="1" x14ac:dyDescent="0.25">
      <c r="A189" s="38">
        <v>2</v>
      </c>
      <c r="B189" s="38" t="s">
        <v>25</v>
      </c>
      <c r="C189" s="10" t="s">
        <v>324</v>
      </c>
      <c r="D189" s="38" t="s">
        <v>5</v>
      </c>
      <c r="E189" s="40">
        <v>2</v>
      </c>
      <c r="F189" s="41"/>
      <c r="G189" s="42">
        <v>0</v>
      </c>
      <c r="H189" s="43"/>
      <c r="I189" s="44">
        <f t="shared" ref="I189" si="16">E189*G189</f>
        <v>0</v>
      </c>
      <c r="K189" s="196"/>
      <c r="L189" s="196"/>
      <c r="M189" s="196"/>
      <c r="N189" s="196"/>
    </row>
    <row r="190" spans="1:14" s="99" customFormat="1" x14ac:dyDescent="0.25">
      <c r="A190" s="37" t="s">
        <v>9</v>
      </c>
      <c r="B190" s="38" t="s">
        <v>25</v>
      </c>
      <c r="C190" s="39" t="s">
        <v>58</v>
      </c>
      <c r="D190" s="38" t="s">
        <v>1</v>
      </c>
      <c r="E190" s="40">
        <v>3.9E-2</v>
      </c>
      <c r="F190" s="41"/>
      <c r="G190" s="42">
        <v>0</v>
      </c>
      <c r="H190" s="43"/>
      <c r="I190" s="44">
        <f>E190*G190</f>
        <v>0</v>
      </c>
      <c r="K190" s="196"/>
      <c r="L190" s="196"/>
      <c r="M190" s="196"/>
      <c r="N190" s="196"/>
    </row>
    <row r="191" spans="1:14" s="99" customFormat="1" x14ac:dyDescent="0.25">
      <c r="A191" s="6" t="s">
        <v>366</v>
      </c>
      <c r="B191" s="1" t="s">
        <v>26</v>
      </c>
      <c r="C191" s="45" t="s">
        <v>158</v>
      </c>
      <c r="D191" s="46" t="s">
        <v>3</v>
      </c>
      <c r="E191" s="47">
        <v>0.5</v>
      </c>
      <c r="F191" s="48">
        <v>0</v>
      </c>
      <c r="G191" s="49"/>
      <c r="H191" s="50">
        <f>E191*F191</f>
        <v>0</v>
      </c>
      <c r="I191" s="51"/>
      <c r="K191" s="196"/>
      <c r="L191" s="196"/>
      <c r="M191" s="196"/>
      <c r="N191" s="196"/>
    </row>
    <row r="192" spans="1:14" s="99" customFormat="1" ht="25.5" x14ac:dyDescent="0.25">
      <c r="A192" s="52" t="s">
        <v>10</v>
      </c>
      <c r="B192" s="38" t="s">
        <v>25</v>
      </c>
      <c r="C192" s="53" t="s">
        <v>60</v>
      </c>
      <c r="D192" s="54" t="s">
        <v>5</v>
      </c>
      <c r="E192" s="54">
        <v>2</v>
      </c>
      <c r="F192" s="55"/>
      <c r="G192" s="56">
        <v>0</v>
      </c>
      <c r="H192" s="57"/>
      <c r="I192" s="58">
        <f>E192*G192</f>
        <v>0</v>
      </c>
      <c r="K192" s="196"/>
      <c r="L192" s="196"/>
      <c r="M192" s="196"/>
      <c r="N192" s="196"/>
    </row>
    <row r="193" spans="1:14" s="99" customFormat="1" ht="25.5" x14ac:dyDescent="0.25">
      <c r="A193" s="37" t="s">
        <v>357</v>
      </c>
      <c r="B193" s="38" t="s">
        <v>25</v>
      </c>
      <c r="C193" s="203" t="s">
        <v>246</v>
      </c>
      <c r="D193" s="38" t="s">
        <v>1</v>
      </c>
      <c r="E193" s="38">
        <v>4.7200000000000002E-3</v>
      </c>
      <c r="F193" s="43"/>
      <c r="G193" s="44">
        <v>0</v>
      </c>
      <c r="H193" s="91"/>
      <c r="I193" s="44">
        <f>E193*G193</f>
        <v>0</v>
      </c>
      <c r="K193" s="196"/>
      <c r="L193" s="196"/>
      <c r="M193" s="196"/>
      <c r="N193" s="196"/>
    </row>
    <row r="194" spans="1:14" s="99" customFormat="1" ht="25.5" x14ac:dyDescent="0.25">
      <c r="A194" s="52" t="s">
        <v>6</v>
      </c>
      <c r="B194" s="38" t="s">
        <v>25</v>
      </c>
      <c r="C194" s="204" t="s">
        <v>414</v>
      </c>
      <c r="D194" s="54" t="s">
        <v>3</v>
      </c>
      <c r="E194" s="54">
        <v>4.4000000000000004</v>
      </c>
      <c r="F194" s="50"/>
      <c r="G194" s="58">
        <v>0</v>
      </c>
      <c r="H194" s="57"/>
      <c r="I194" s="58">
        <f>E194*G194</f>
        <v>0</v>
      </c>
      <c r="K194" s="196"/>
      <c r="L194" s="196"/>
      <c r="M194" s="196"/>
      <c r="N194" s="196"/>
    </row>
    <row r="195" spans="1:14" s="99" customFormat="1" ht="26.25" thickBot="1" x14ac:dyDescent="0.3">
      <c r="A195" s="1" t="s">
        <v>392</v>
      </c>
      <c r="B195" s="6" t="s">
        <v>26</v>
      </c>
      <c r="C195" s="9" t="s">
        <v>272</v>
      </c>
      <c r="D195" s="46" t="s">
        <v>5</v>
      </c>
      <c r="E195" s="46">
        <v>2</v>
      </c>
      <c r="F195" s="61">
        <v>0</v>
      </c>
      <c r="G195" s="49"/>
      <c r="H195" s="50">
        <f t="shared" ref="H195" si="17">E195*F195</f>
        <v>0</v>
      </c>
      <c r="I195" s="51"/>
      <c r="K195" s="196"/>
      <c r="L195" s="196"/>
      <c r="M195" s="196"/>
      <c r="N195" s="196"/>
    </row>
    <row r="196" spans="1:14" s="99" customFormat="1" ht="13.5" thickBot="1" x14ac:dyDescent="0.3">
      <c r="A196" s="182"/>
      <c r="B196" s="201"/>
      <c r="C196" s="206" t="s">
        <v>94</v>
      </c>
      <c r="D196" s="27"/>
      <c r="E196" s="27"/>
      <c r="F196" s="124"/>
      <c r="G196" s="97"/>
      <c r="H196" s="208">
        <f>SUM(H195)</f>
        <v>0</v>
      </c>
      <c r="I196" s="97">
        <f>SUM(I193:I195)</f>
        <v>0</v>
      </c>
      <c r="K196" s="196"/>
      <c r="L196" s="196"/>
      <c r="M196" s="196"/>
      <c r="N196" s="196"/>
    </row>
    <row r="197" spans="1:14" s="99" customFormat="1" ht="13.5" thickBot="1" x14ac:dyDescent="0.3">
      <c r="A197" s="182"/>
      <c r="B197" s="201"/>
      <c r="C197" s="101" t="s">
        <v>131</v>
      </c>
      <c r="D197" s="222"/>
      <c r="E197" s="222"/>
      <c r="F197" s="140"/>
      <c r="G197" s="146"/>
      <c r="H197" s="199"/>
      <c r="I197" s="199">
        <f>H196+I196</f>
        <v>0</v>
      </c>
      <c r="K197" s="196"/>
      <c r="L197" s="196"/>
      <c r="M197" s="196"/>
      <c r="N197" s="196"/>
    </row>
    <row r="198" spans="1:14" s="99" customFormat="1" ht="13.5" thickBot="1" x14ac:dyDescent="0.3">
      <c r="A198" s="157"/>
      <c r="B198" s="154"/>
      <c r="C198" s="101"/>
      <c r="D198" s="145"/>
      <c r="E198" s="177"/>
      <c r="F198" s="104"/>
      <c r="G198" s="136"/>
      <c r="H198" s="178"/>
      <c r="I198" s="179"/>
      <c r="K198" s="196"/>
      <c r="L198" s="196"/>
      <c r="M198" s="196"/>
      <c r="N198" s="196"/>
    </row>
    <row r="199" spans="1:14" ht="13.5" thickBot="1" x14ac:dyDescent="0.3">
      <c r="A199" s="100"/>
      <c r="B199" s="155"/>
      <c r="C199" s="101" t="s">
        <v>50</v>
      </c>
      <c r="D199" s="102"/>
      <c r="E199" s="103"/>
      <c r="F199" s="104"/>
      <c r="G199" s="105"/>
      <c r="H199" s="106"/>
      <c r="I199" s="107">
        <f>I66+I135+I139+I162+I185+I197</f>
        <v>0</v>
      </c>
    </row>
    <row r="200" spans="1:14" ht="13.5" thickBot="1" x14ac:dyDescent="0.3">
      <c r="A200" s="100"/>
      <c r="B200" s="103"/>
      <c r="C200" s="108" t="s">
        <v>51</v>
      </c>
      <c r="D200" s="102"/>
      <c r="E200" s="103"/>
      <c r="F200" s="104"/>
      <c r="G200" s="105"/>
      <c r="H200" s="106"/>
      <c r="I200" s="107">
        <f>I199/1.2*20%</f>
        <v>0</v>
      </c>
    </row>
    <row r="202" spans="1:14" s="110" customFormat="1" x14ac:dyDescent="0.25">
      <c r="A202" s="13"/>
      <c r="B202" s="13"/>
      <c r="C202" s="13"/>
      <c r="D202" s="13"/>
      <c r="E202" s="13"/>
      <c r="F202" s="14"/>
      <c r="G202" s="14"/>
      <c r="H202" s="111"/>
      <c r="I202" s="109"/>
      <c r="K202" s="197"/>
      <c r="L202" s="197"/>
      <c r="M202" s="197"/>
      <c r="N202" s="197"/>
    </row>
  </sheetData>
  <mergeCells count="9">
    <mergeCell ref="A2:I2"/>
    <mergeCell ref="A3:I3"/>
    <mergeCell ref="A4:I4"/>
    <mergeCell ref="H6:I6"/>
    <mergeCell ref="A6:A7"/>
    <mergeCell ref="C6:C7"/>
    <mergeCell ref="D6:D7"/>
    <mergeCell ref="E6:E7"/>
    <mergeCell ref="F6:G6"/>
  </mergeCells>
  <pageMargins left="0.70866141732283472" right="0.11811023622047245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tabSelected="1" topLeftCell="A135" zoomScaleNormal="100" workbookViewId="0">
      <selection activeCell="H171" sqref="H171"/>
    </sheetView>
  </sheetViews>
  <sheetFormatPr defaultColWidth="9.140625" defaultRowHeight="15" x14ac:dyDescent="0.25"/>
  <cols>
    <col min="1" max="1" width="6" style="260" customWidth="1"/>
    <col min="2" max="2" width="17.7109375" style="260" customWidth="1"/>
    <col min="3" max="3" width="63.42578125" style="260" customWidth="1"/>
    <col min="4" max="4" width="5.140625" style="260" customWidth="1"/>
    <col min="5" max="5" width="10.42578125" style="260" customWidth="1"/>
    <col min="6" max="6" width="12.85546875" style="261" customWidth="1"/>
    <col min="7" max="7" width="11.140625" style="261" customWidth="1"/>
    <col min="8" max="8" width="18.5703125" style="261" customWidth="1"/>
    <col min="9" max="9" width="19" style="261" customWidth="1"/>
    <col min="10" max="10" width="11.85546875" style="262" customWidth="1"/>
    <col min="11" max="11" width="10" style="262" bestFit="1" customWidth="1"/>
    <col min="12" max="12" width="10" style="263" bestFit="1" customWidth="1"/>
    <col min="13" max="13" width="11.42578125" style="262" bestFit="1" customWidth="1"/>
    <col min="14" max="16384" width="9.140625" style="262"/>
  </cols>
  <sheetData>
    <row r="1" spans="1:12" x14ac:dyDescent="0.25">
      <c r="F1" s="264"/>
      <c r="G1" s="264"/>
      <c r="H1" s="264"/>
      <c r="I1" s="264"/>
    </row>
    <row r="2" spans="1:12" ht="15.75" customHeight="1" x14ac:dyDescent="0.25">
      <c r="A2" s="489" t="s">
        <v>417</v>
      </c>
      <c r="B2" s="489"/>
      <c r="C2" s="489"/>
      <c r="D2" s="489"/>
      <c r="E2" s="489"/>
      <c r="F2" s="489"/>
      <c r="G2" s="489"/>
      <c r="H2" s="489"/>
      <c r="I2" s="489"/>
    </row>
    <row r="3" spans="1:12" ht="12.75" customHeight="1" x14ac:dyDescent="0.25">
      <c r="A3" s="489" t="s">
        <v>52</v>
      </c>
      <c r="B3" s="489"/>
      <c r="C3" s="489"/>
      <c r="D3" s="489"/>
      <c r="E3" s="489"/>
      <c r="F3" s="489"/>
      <c r="G3" s="489"/>
      <c r="H3" s="489"/>
      <c r="I3" s="489"/>
    </row>
    <row r="4" spans="1:12" ht="50.25" customHeight="1" x14ac:dyDescent="0.25">
      <c r="A4" s="489" t="s">
        <v>439</v>
      </c>
      <c r="B4" s="489"/>
      <c r="C4" s="489"/>
      <c r="D4" s="489"/>
      <c r="E4" s="489"/>
      <c r="F4" s="489"/>
      <c r="G4" s="489"/>
      <c r="H4" s="489"/>
      <c r="I4" s="489"/>
    </row>
    <row r="5" spans="1:12" s="266" customFormat="1" ht="15.75" thickBot="1" x14ac:dyDescent="0.3">
      <c r="A5" s="260"/>
      <c r="B5" s="260"/>
      <c r="C5" s="265" t="s">
        <v>418</v>
      </c>
      <c r="D5" s="260"/>
      <c r="E5" s="260"/>
      <c r="F5" s="261"/>
      <c r="G5" s="261"/>
      <c r="H5" s="261"/>
      <c r="I5" s="261"/>
      <c r="L5" s="267"/>
    </row>
    <row r="6" spans="1:12" s="266" customFormat="1" ht="12.75" customHeight="1" x14ac:dyDescent="0.25">
      <c r="A6" s="490" t="s">
        <v>15</v>
      </c>
      <c r="B6" s="268" t="s">
        <v>16</v>
      </c>
      <c r="C6" s="490" t="s">
        <v>17</v>
      </c>
      <c r="D6" s="490" t="s">
        <v>18</v>
      </c>
      <c r="E6" s="490" t="s">
        <v>19</v>
      </c>
      <c r="F6" s="492" t="s">
        <v>20</v>
      </c>
      <c r="G6" s="493"/>
      <c r="H6" s="492" t="s">
        <v>21</v>
      </c>
      <c r="I6" s="493"/>
      <c r="L6" s="267"/>
    </row>
    <row r="7" spans="1:12" ht="15.75" thickBot="1" x14ac:dyDescent="0.3">
      <c r="A7" s="491"/>
      <c r="B7" s="269" t="s">
        <v>22</v>
      </c>
      <c r="C7" s="491"/>
      <c r="D7" s="491"/>
      <c r="E7" s="491"/>
      <c r="F7" s="270" t="s">
        <v>23</v>
      </c>
      <c r="G7" s="271" t="s">
        <v>24</v>
      </c>
      <c r="H7" s="270" t="s">
        <v>23</v>
      </c>
      <c r="I7" s="271" t="s">
        <v>24</v>
      </c>
    </row>
    <row r="8" spans="1:12" ht="15.75" thickBot="1" x14ac:dyDescent="0.3">
      <c r="A8" s="272"/>
      <c r="B8" s="273" t="s">
        <v>213</v>
      </c>
      <c r="C8" s="273" t="s">
        <v>54</v>
      </c>
      <c r="D8" s="274"/>
      <c r="E8" s="274"/>
      <c r="F8" s="274"/>
      <c r="G8" s="274"/>
      <c r="H8" s="274"/>
      <c r="I8" s="275"/>
    </row>
    <row r="9" spans="1:12" ht="15.75" thickBot="1" x14ac:dyDescent="0.3">
      <c r="A9" s="276"/>
      <c r="B9" s="276" t="s">
        <v>55</v>
      </c>
      <c r="C9" s="277" t="s">
        <v>56</v>
      </c>
      <c r="D9" s="276"/>
      <c r="E9" s="277"/>
      <c r="F9" s="276"/>
      <c r="G9" s="277"/>
      <c r="H9" s="276"/>
      <c r="I9" s="278"/>
    </row>
    <row r="10" spans="1:12" ht="28.5" x14ac:dyDescent="0.25">
      <c r="A10" s="279">
        <v>1</v>
      </c>
      <c r="B10" s="279" t="s">
        <v>25</v>
      </c>
      <c r="C10" s="280" t="s">
        <v>57</v>
      </c>
      <c r="D10" s="279" t="s">
        <v>5</v>
      </c>
      <c r="E10" s="281">
        <v>12</v>
      </c>
      <c r="F10" s="282"/>
      <c r="G10" s="283">
        <v>0</v>
      </c>
      <c r="H10" s="284"/>
      <c r="I10" s="285">
        <f t="shared" ref="I10" si="0">E10*G10</f>
        <v>0</v>
      </c>
      <c r="J10" s="266"/>
    </row>
    <row r="11" spans="1:12" ht="28.5" x14ac:dyDescent="0.25">
      <c r="A11" s="286" t="s">
        <v>6</v>
      </c>
      <c r="B11" s="287" t="s">
        <v>25</v>
      </c>
      <c r="C11" s="288" t="s">
        <v>58</v>
      </c>
      <c r="D11" s="287" t="s">
        <v>1</v>
      </c>
      <c r="E11" s="289">
        <v>0.19500000000000001</v>
      </c>
      <c r="F11" s="290"/>
      <c r="G11" s="291">
        <v>0</v>
      </c>
      <c r="H11" s="292"/>
      <c r="I11" s="293">
        <f>E11*G11</f>
        <v>0</v>
      </c>
    </row>
    <row r="12" spans="1:12" x14ac:dyDescent="0.25">
      <c r="A12" s="294" t="s">
        <v>7</v>
      </c>
      <c r="B12" s="294" t="s">
        <v>26</v>
      </c>
      <c r="C12" s="295" t="s">
        <v>214</v>
      </c>
      <c r="D12" s="296" t="s">
        <v>3</v>
      </c>
      <c r="E12" s="297">
        <v>1</v>
      </c>
      <c r="F12" s="290">
        <v>0</v>
      </c>
      <c r="G12" s="291"/>
      <c r="H12" s="292">
        <f>E12*F12</f>
        <v>0</v>
      </c>
      <c r="I12" s="293"/>
    </row>
    <row r="13" spans="1:12" x14ac:dyDescent="0.25">
      <c r="A13" s="298" t="s">
        <v>8</v>
      </c>
      <c r="B13" s="294" t="s">
        <v>26</v>
      </c>
      <c r="C13" s="299" t="s">
        <v>59</v>
      </c>
      <c r="D13" s="300" t="s">
        <v>3</v>
      </c>
      <c r="E13" s="301">
        <v>2.5</v>
      </c>
      <c r="F13" s="302">
        <v>0</v>
      </c>
      <c r="G13" s="303"/>
      <c r="H13" s="304">
        <f>E13*F13</f>
        <v>0</v>
      </c>
      <c r="I13" s="305"/>
    </row>
    <row r="14" spans="1:12" ht="28.5" x14ac:dyDescent="0.25">
      <c r="A14" s="306" t="s">
        <v>9</v>
      </c>
      <c r="B14" s="287" t="s">
        <v>25</v>
      </c>
      <c r="C14" s="307" t="s">
        <v>60</v>
      </c>
      <c r="D14" s="308" t="s">
        <v>5</v>
      </c>
      <c r="E14" s="308">
        <v>2</v>
      </c>
      <c r="F14" s="309"/>
      <c r="G14" s="310">
        <v>0</v>
      </c>
      <c r="H14" s="311"/>
      <c r="I14" s="312">
        <f>E14*G14</f>
        <v>0</v>
      </c>
    </row>
    <row r="15" spans="1:12" ht="28.5" x14ac:dyDescent="0.25">
      <c r="A15" s="306" t="s">
        <v>10</v>
      </c>
      <c r="B15" s="287" t="s">
        <v>25</v>
      </c>
      <c r="C15" s="313" t="s">
        <v>61</v>
      </c>
      <c r="D15" s="308" t="s">
        <v>5</v>
      </c>
      <c r="E15" s="314">
        <v>22</v>
      </c>
      <c r="F15" s="315"/>
      <c r="G15" s="310">
        <v>0</v>
      </c>
      <c r="H15" s="304"/>
      <c r="I15" s="312">
        <f>E15*G15</f>
        <v>0</v>
      </c>
    </row>
    <row r="16" spans="1:12" x14ac:dyDescent="0.25">
      <c r="A16" s="298" t="s">
        <v>27</v>
      </c>
      <c r="B16" s="294" t="s">
        <v>26</v>
      </c>
      <c r="C16" s="299" t="s">
        <v>215</v>
      </c>
      <c r="D16" s="300" t="s">
        <v>5</v>
      </c>
      <c r="E16" s="301">
        <v>18</v>
      </c>
      <c r="F16" s="315">
        <v>0</v>
      </c>
      <c r="G16" s="310"/>
      <c r="H16" s="304">
        <f>E16*F16</f>
        <v>0</v>
      </c>
      <c r="I16" s="312"/>
    </row>
    <row r="17" spans="1:12" x14ac:dyDescent="0.25">
      <c r="A17" s="298" t="s">
        <v>216</v>
      </c>
      <c r="B17" s="294" t="s">
        <v>26</v>
      </c>
      <c r="C17" s="299" t="s">
        <v>62</v>
      </c>
      <c r="D17" s="300" t="s">
        <v>5</v>
      </c>
      <c r="E17" s="301">
        <v>4</v>
      </c>
      <c r="F17" s="315">
        <v>0</v>
      </c>
      <c r="G17" s="310"/>
      <c r="H17" s="304">
        <f>E17*F17</f>
        <v>0</v>
      </c>
      <c r="I17" s="312"/>
    </row>
    <row r="18" spans="1:12" ht="28.5" x14ac:dyDescent="0.25">
      <c r="A18" s="286" t="s">
        <v>11</v>
      </c>
      <c r="B18" s="287" t="s">
        <v>25</v>
      </c>
      <c r="C18" s="313" t="s">
        <v>63</v>
      </c>
      <c r="D18" s="308" t="s">
        <v>1</v>
      </c>
      <c r="E18" s="314">
        <v>0.159</v>
      </c>
      <c r="F18" s="315"/>
      <c r="G18" s="310">
        <v>0</v>
      </c>
      <c r="H18" s="304"/>
      <c r="I18" s="312">
        <f>E18*G18</f>
        <v>0</v>
      </c>
    </row>
    <row r="19" spans="1:12" x14ac:dyDescent="0.25">
      <c r="A19" s="294" t="s">
        <v>28</v>
      </c>
      <c r="B19" s="294" t="s">
        <v>26</v>
      </c>
      <c r="C19" s="316" t="s">
        <v>66</v>
      </c>
      <c r="D19" s="300" t="s">
        <v>1</v>
      </c>
      <c r="E19" s="301">
        <v>9.9000000000000005E-2</v>
      </c>
      <c r="F19" s="315">
        <v>0</v>
      </c>
      <c r="G19" s="303"/>
      <c r="H19" s="304">
        <f>E19*F19</f>
        <v>0</v>
      </c>
      <c r="I19" s="305"/>
    </row>
    <row r="20" spans="1:12" ht="30" x14ac:dyDescent="0.25">
      <c r="A20" s="294" t="s">
        <v>64</v>
      </c>
      <c r="B20" s="294" t="s">
        <v>26</v>
      </c>
      <c r="C20" s="316" t="s">
        <v>67</v>
      </c>
      <c r="D20" s="300" t="s">
        <v>1</v>
      </c>
      <c r="E20" s="301">
        <v>1.2999999999999999E-2</v>
      </c>
      <c r="F20" s="315">
        <v>0</v>
      </c>
      <c r="G20" s="303"/>
      <c r="H20" s="304">
        <f>E20*F20</f>
        <v>0</v>
      </c>
      <c r="I20" s="305"/>
    </row>
    <row r="21" spans="1:12" x14ac:dyDescent="0.25">
      <c r="A21" s="298" t="s">
        <v>65</v>
      </c>
      <c r="B21" s="294" t="s">
        <v>26</v>
      </c>
      <c r="C21" s="316" t="s">
        <v>68</v>
      </c>
      <c r="D21" s="300" t="s">
        <v>1</v>
      </c>
      <c r="E21" s="301">
        <v>5.1999999999999998E-2</v>
      </c>
      <c r="F21" s="302">
        <v>0</v>
      </c>
      <c r="G21" s="303"/>
      <c r="H21" s="304">
        <f>E21*F21</f>
        <v>0</v>
      </c>
      <c r="I21" s="305"/>
    </row>
    <row r="22" spans="1:12" ht="42.75" x14ac:dyDescent="0.25">
      <c r="A22" s="306" t="s">
        <v>12</v>
      </c>
      <c r="B22" s="287" t="s">
        <v>25</v>
      </c>
      <c r="C22" s="317" t="s">
        <v>69</v>
      </c>
      <c r="D22" s="308" t="s">
        <v>1</v>
      </c>
      <c r="E22" s="314">
        <v>0.159</v>
      </c>
      <c r="F22" s="302"/>
      <c r="G22" s="310">
        <v>0</v>
      </c>
      <c r="H22" s="304"/>
      <c r="I22" s="312">
        <f>E22*G22</f>
        <v>0</v>
      </c>
    </row>
    <row r="23" spans="1:12" ht="28.5" x14ac:dyDescent="0.25">
      <c r="A23" s="306" t="s">
        <v>29</v>
      </c>
      <c r="B23" s="287" t="s">
        <v>25</v>
      </c>
      <c r="C23" s="317" t="s">
        <v>70</v>
      </c>
      <c r="D23" s="308" t="s">
        <v>3</v>
      </c>
      <c r="E23" s="314">
        <v>19.8</v>
      </c>
      <c r="F23" s="302"/>
      <c r="G23" s="310">
        <v>0</v>
      </c>
      <c r="H23" s="304"/>
      <c r="I23" s="312">
        <f>E23*G23</f>
        <v>0</v>
      </c>
      <c r="J23" s="263"/>
    </row>
    <row r="24" spans="1:12" s="319" customFormat="1" x14ac:dyDescent="0.25">
      <c r="A24" s="298" t="s">
        <v>30</v>
      </c>
      <c r="B24" s="294" t="s">
        <v>26</v>
      </c>
      <c r="C24" s="318" t="s">
        <v>13</v>
      </c>
      <c r="D24" s="300" t="s">
        <v>5</v>
      </c>
      <c r="E24" s="301">
        <v>4</v>
      </c>
      <c r="F24" s="302">
        <v>0</v>
      </c>
      <c r="G24" s="303"/>
      <c r="H24" s="304">
        <f t="shared" ref="H24:H26" si="1">E24*F24</f>
        <v>0</v>
      </c>
      <c r="I24" s="305"/>
      <c r="L24" s="320"/>
    </row>
    <row r="25" spans="1:12" s="319" customFormat="1" x14ac:dyDescent="0.25">
      <c r="A25" s="298" t="s">
        <v>71</v>
      </c>
      <c r="B25" s="294" t="s">
        <v>26</v>
      </c>
      <c r="C25" s="318" t="s">
        <v>14</v>
      </c>
      <c r="D25" s="300" t="s">
        <v>5</v>
      </c>
      <c r="E25" s="301">
        <v>2</v>
      </c>
      <c r="F25" s="302">
        <v>0</v>
      </c>
      <c r="G25" s="303"/>
      <c r="H25" s="304">
        <f t="shared" si="1"/>
        <v>0</v>
      </c>
      <c r="I25" s="305"/>
      <c r="L25" s="320"/>
    </row>
    <row r="26" spans="1:12" ht="30" x14ac:dyDescent="0.25">
      <c r="A26" s="298" t="s">
        <v>72</v>
      </c>
      <c r="B26" s="294" t="s">
        <v>26</v>
      </c>
      <c r="C26" s="318" t="s">
        <v>217</v>
      </c>
      <c r="D26" s="300" t="s">
        <v>3</v>
      </c>
      <c r="E26" s="301">
        <v>19.8</v>
      </c>
      <c r="F26" s="302">
        <v>0</v>
      </c>
      <c r="G26" s="310"/>
      <c r="H26" s="304">
        <f t="shared" si="1"/>
        <v>0</v>
      </c>
      <c r="I26" s="312"/>
    </row>
    <row r="27" spans="1:12" ht="28.5" x14ac:dyDescent="0.25">
      <c r="A27" s="306" t="s">
        <v>31</v>
      </c>
      <c r="B27" s="287" t="s">
        <v>25</v>
      </c>
      <c r="C27" s="321" t="s">
        <v>78</v>
      </c>
      <c r="D27" s="322" t="s">
        <v>3</v>
      </c>
      <c r="E27" s="323">
        <v>49.8</v>
      </c>
      <c r="F27" s="309"/>
      <c r="G27" s="310">
        <v>0</v>
      </c>
      <c r="H27" s="311"/>
      <c r="I27" s="312">
        <f>E27*G27</f>
        <v>0</v>
      </c>
    </row>
    <row r="28" spans="1:12" x14ac:dyDescent="0.25">
      <c r="A28" s="298" t="s">
        <v>32</v>
      </c>
      <c r="B28" s="294" t="s">
        <v>26</v>
      </c>
      <c r="C28" s="318" t="s">
        <v>220</v>
      </c>
      <c r="D28" s="324" t="s">
        <v>5</v>
      </c>
      <c r="E28" s="325">
        <v>18</v>
      </c>
      <c r="F28" s="302">
        <v>0</v>
      </c>
      <c r="G28" s="310"/>
      <c r="H28" s="304">
        <f>E28*F28</f>
        <v>0</v>
      </c>
      <c r="I28" s="312"/>
    </row>
    <row r="29" spans="1:12" x14ac:dyDescent="0.25">
      <c r="A29" s="298" t="s">
        <v>33</v>
      </c>
      <c r="B29" s="294" t="s">
        <v>26</v>
      </c>
      <c r="C29" s="318" t="s">
        <v>219</v>
      </c>
      <c r="D29" s="324" t="s">
        <v>5</v>
      </c>
      <c r="E29" s="325">
        <v>2</v>
      </c>
      <c r="F29" s="302">
        <v>0</v>
      </c>
      <c r="G29" s="310"/>
      <c r="H29" s="304">
        <f>E29*F29</f>
        <v>0</v>
      </c>
      <c r="I29" s="312"/>
    </row>
    <row r="30" spans="1:12" ht="33" customHeight="1" x14ac:dyDescent="0.25">
      <c r="A30" s="298" t="s">
        <v>76</v>
      </c>
      <c r="B30" s="294" t="s">
        <v>26</v>
      </c>
      <c r="C30" s="326" t="s">
        <v>218</v>
      </c>
      <c r="D30" s="324" t="s">
        <v>3</v>
      </c>
      <c r="E30" s="325">
        <v>49.8</v>
      </c>
      <c r="F30" s="302">
        <v>0</v>
      </c>
      <c r="G30" s="310"/>
      <c r="H30" s="304">
        <f>E30*F30</f>
        <v>0</v>
      </c>
      <c r="I30" s="312"/>
    </row>
    <row r="31" spans="1:12" x14ac:dyDescent="0.25">
      <c r="A31" s="298" t="s">
        <v>193</v>
      </c>
      <c r="B31" s="294" t="s">
        <v>26</v>
      </c>
      <c r="C31" s="326" t="s">
        <v>226</v>
      </c>
      <c r="D31" s="324" t="s">
        <v>5</v>
      </c>
      <c r="E31" s="325">
        <v>11</v>
      </c>
      <c r="F31" s="302">
        <v>0</v>
      </c>
      <c r="G31" s="310"/>
      <c r="H31" s="304">
        <f>E31*F31</f>
        <v>0</v>
      </c>
      <c r="I31" s="312"/>
    </row>
    <row r="32" spans="1:12" ht="28.5" x14ac:dyDescent="0.25">
      <c r="A32" s="306" t="s">
        <v>34</v>
      </c>
      <c r="B32" s="287" t="s">
        <v>25</v>
      </c>
      <c r="C32" s="321" t="s">
        <v>73</v>
      </c>
      <c r="D32" s="327" t="s">
        <v>1</v>
      </c>
      <c r="E32" s="328">
        <v>3.4200000000000001E-2</v>
      </c>
      <c r="F32" s="329"/>
      <c r="G32" s="310">
        <v>0</v>
      </c>
      <c r="H32" s="311"/>
      <c r="I32" s="312">
        <f>G32*E32</f>
        <v>0</v>
      </c>
      <c r="K32" s="263"/>
    </row>
    <row r="33" spans="1:12" ht="45" x14ac:dyDescent="0.25">
      <c r="A33" s="298" t="s">
        <v>35</v>
      </c>
      <c r="B33" s="294" t="s">
        <v>26</v>
      </c>
      <c r="C33" s="326" t="s">
        <v>74</v>
      </c>
      <c r="D33" s="330" t="s">
        <v>5</v>
      </c>
      <c r="E33" s="331">
        <v>9</v>
      </c>
      <c r="F33" s="315">
        <v>0</v>
      </c>
      <c r="G33" s="303"/>
      <c r="H33" s="304">
        <f>E33*F33</f>
        <v>0</v>
      </c>
      <c r="I33" s="305"/>
      <c r="K33" s="263"/>
    </row>
    <row r="34" spans="1:12" s="338" customFormat="1" ht="28.5" x14ac:dyDescent="0.25">
      <c r="A34" s="332" t="s">
        <v>37</v>
      </c>
      <c r="B34" s="306" t="s">
        <v>25</v>
      </c>
      <c r="C34" s="333" t="s">
        <v>82</v>
      </c>
      <c r="D34" s="322" t="s">
        <v>5</v>
      </c>
      <c r="E34" s="323">
        <v>10</v>
      </c>
      <c r="F34" s="334"/>
      <c r="G34" s="335">
        <v>0</v>
      </c>
      <c r="H34" s="336"/>
      <c r="I34" s="337">
        <f>E34*G34</f>
        <v>0</v>
      </c>
      <c r="L34" s="339"/>
    </row>
    <row r="35" spans="1:12" ht="30" x14ac:dyDescent="0.25">
      <c r="A35" s="340" t="s">
        <v>38</v>
      </c>
      <c r="B35" s="294" t="s">
        <v>26</v>
      </c>
      <c r="C35" s="341" t="s">
        <v>83</v>
      </c>
      <c r="D35" s="342" t="s">
        <v>5</v>
      </c>
      <c r="E35" s="343">
        <v>2</v>
      </c>
      <c r="F35" s="302">
        <v>0</v>
      </c>
      <c r="G35" s="335"/>
      <c r="H35" s="344">
        <f>E35*F35</f>
        <v>0</v>
      </c>
      <c r="I35" s="337"/>
    </row>
    <row r="36" spans="1:12" ht="30" x14ac:dyDescent="0.25">
      <c r="A36" s="340" t="s">
        <v>39</v>
      </c>
      <c r="B36" s="298" t="s">
        <v>26</v>
      </c>
      <c r="C36" s="345" t="s">
        <v>80</v>
      </c>
      <c r="D36" s="300" t="s">
        <v>3</v>
      </c>
      <c r="E36" s="301">
        <v>2.1</v>
      </c>
      <c r="F36" s="315">
        <v>0</v>
      </c>
      <c r="G36" s="335"/>
      <c r="H36" s="344">
        <f t="shared" ref="H36:H39" si="2">E36*F36</f>
        <v>0</v>
      </c>
      <c r="I36" s="337"/>
    </row>
    <row r="37" spans="1:12" x14ac:dyDescent="0.25">
      <c r="A37" s="340" t="s">
        <v>184</v>
      </c>
      <c r="B37" s="298" t="s">
        <v>26</v>
      </c>
      <c r="C37" s="345" t="s">
        <v>229</v>
      </c>
      <c r="D37" s="300" t="s">
        <v>5</v>
      </c>
      <c r="E37" s="301">
        <v>4</v>
      </c>
      <c r="F37" s="315">
        <v>0</v>
      </c>
      <c r="G37" s="335"/>
      <c r="H37" s="344">
        <f t="shared" si="2"/>
        <v>0</v>
      </c>
      <c r="I37" s="337"/>
    </row>
    <row r="38" spans="1:12" ht="30" x14ac:dyDescent="0.25">
      <c r="A38" s="340" t="s">
        <v>185</v>
      </c>
      <c r="B38" s="298" t="s">
        <v>26</v>
      </c>
      <c r="C38" s="345" t="s">
        <v>81</v>
      </c>
      <c r="D38" s="300" t="s">
        <v>3</v>
      </c>
      <c r="E38" s="301">
        <v>6</v>
      </c>
      <c r="F38" s="302">
        <v>0</v>
      </c>
      <c r="G38" s="335"/>
      <c r="H38" s="344">
        <f t="shared" si="2"/>
        <v>0</v>
      </c>
      <c r="I38" s="337"/>
    </row>
    <row r="39" spans="1:12" x14ac:dyDescent="0.25">
      <c r="A39" s="340" t="s">
        <v>186</v>
      </c>
      <c r="B39" s="298" t="s">
        <v>26</v>
      </c>
      <c r="C39" s="345" t="s">
        <v>230</v>
      </c>
      <c r="D39" s="324" t="s">
        <v>5</v>
      </c>
      <c r="E39" s="325">
        <v>1</v>
      </c>
      <c r="F39" s="346">
        <v>0</v>
      </c>
      <c r="G39" s="335"/>
      <c r="H39" s="344">
        <f t="shared" si="2"/>
        <v>0</v>
      </c>
      <c r="I39" s="337"/>
    </row>
    <row r="40" spans="1:12" ht="30" x14ac:dyDescent="0.25">
      <c r="A40" s="340" t="s">
        <v>187</v>
      </c>
      <c r="B40" s="294" t="s">
        <v>26</v>
      </c>
      <c r="C40" s="341" t="s">
        <v>242</v>
      </c>
      <c r="D40" s="342" t="s">
        <v>5</v>
      </c>
      <c r="E40" s="343">
        <v>2</v>
      </c>
      <c r="F40" s="302">
        <v>0</v>
      </c>
      <c r="G40" s="335"/>
      <c r="H40" s="344">
        <f>E40*F40</f>
        <v>0</v>
      </c>
      <c r="I40" s="337"/>
    </row>
    <row r="41" spans="1:12" ht="30" x14ac:dyDescent="0.25">
      <c r="A41" s="340" t="s">
        <v>235</v>
      </c>
      <c r="B41" s="298" t="s">
        <v>26</v>
      </c>
      <c r="C41" s="345" t="s">
        <v>221</v>
      </c>
      <c r="D41" s="300" t="s">
        <v>3</v>
      </c>
      <c r="E41" s="301">
        <v>2.2000000000000002</v>
      </c>
      <c r="F41" s="315">
        <v>0</v>
      </c>
      <c r="G41" s="335"/>
      <c r="H41" s="344">
        <f t="shared" ref="H41:H44" si="3">E41*F41</f>
        <v>0</v>
      </c>
      <c r="I41" s="337"/>
    </row>
    <row r="42" spans="1:12" x14ac:dyDescent="0.25">
      <c r="A42" s="340" t="s">
        <v>236</v>
      </c>
      <c r="B42" s="298" t="s">
        <v>26</v>
      </c>
      <c r="C42" s="345" t="s">
        <v>227</v>
      </c>
      <c r="D42" s="300" t="s">
        <v>5</v>
      </c>
      <c r="E42" s="301">
        <v>4</v>
      </c>
      <c r="F42" s="315">
        <v>0</v>
      </c>
      <c r="G42" s="335"/>
      <c r="H42" s="344">
        <f t="shared" si="3"/>
        <v>0</v>
      </c>
      <c r="I42" s="337"/>
    </row>
    <row r="43" spans="1:12" ht="30" x14ac:dyDescent="0.25">
      <c r="A43" s="340" t="s">
        <v>237</v>
      </c>
      <c r="B43" s="298" t="s">
        <v>26</v>
      </c>
      <c r="C43" s="345" t="s">
        <v>222</v>
      </c>
      <c r="D43" s="300" t="s">
        <v>3</v>
      </c>
      <c r="E43" s="301">
        <v>6</v>
      </c>
      <c r="F43" s="315">
        <v>0</v>
      </c>
      <c r="G43" s="335"/>
      <c r="H43" s="344">
        <f t="shared" si="3"/>
        <v>0</v>
      </c>
      <c r="I43" s="337"/>
    </row>
    <row r="44" spans="1:12" x14ac:dyDescent="0.25">
      <c r="A44" s="340" t="s">
        <v>238</v>
      </c>
      <c r="B44" s="298" t="s">
        <v>26</v>
      </c>
      <c r="C44" s="345" t="s">
        <v>228</v>
      </c>
      <c r="D44" s="300" t="s">
        <v>5</v>
      </c>
      <c r="E44" s="301">
        <v>1</v>
      </c>
      <c r="F44" s="315">
        <v>0</v>
      </c>
      <c r="G44" s="335"/>
      <c r="H44" s="344">
        <f t="shared" si="3"/>
        <v>0</v>
      </c>
      <c r="I44" s="337"/>
    </row>
    <row r="45" spans="1:12" ht="30" x14ac:dyDescent="0.25">
      <c r="A45" s="340" t="s">
        <v>239</v>
      </c>
      <c r="B45" s="294" t="s">
        <v>26</v>
      </c>
      <c r="C45" s="341" t="s">
        <v>84</v>
      </c>
      <c r="D45" s="342" t="s">
        <v>5</v>
      </c>
      <c r="E45" s="343">
        <v>4</v>
      </c>
      <c r="F45" s="302">
        <v>0</v>
      </c>
      <c r="G45" s="335"/>
      <c r="H45" s="344">
        <f>E45*F45</f>
        <v>0</v>
      </c>
      <c r="I45" s="337"/>
    </row>
    <row r="46" spans="1:12" ht="30" x14ac:dyDescent="0.25">
      <c r="A46" s="340" t="s">
        <v>240</v>
      </c>
      <c r="B46" s="298" t="s">
        <v>26</v>
      </c>
      <c r="C46" s="345" t="s">
        <v>223</v>
      </c>
      <c r="D46" s="300" t="s">
        <v>3</v>
      </c>
      <c r="E46" s="301">
        <v>1</v>
      </c>
      <c r="F46" s="315">
        <v>0</v>
      </c>
      <c r="G46" s="335"/>
      <c r="H46" s="344">
        <f t="shared" ref="H46:H47" si="4">E46*F46</f>
        <v>0</v>
      </c>
      <c r="I46" s="337"/>
    </row>
    <row r="47" spans="1:12" ht="30" x14ac:dyDescent="0.25">
      <c r="A47" s="340" t="s">
        <v>249</v>
      </c>
      <c r="B47" s="298" t="s">
        <v>26</v>
      </c>
      <c r="C47" s="345" t="s">
        <v>79</v>
      </c>
      <c r="D47" s="300" t="s">
        <v>3</v>
      </c>
      <c r="E47" s="301">
        <v>1</v>
      </c>
      <c r="F47" s="315">
        <v>0</v>
      </c>
      <c r="G47" s="335"/>
      <c r="H47" s="344">
        <f t="shared" si="4"/>
        <v>0</v>
      </c>
      <c r="I47" s="337"/>
    </row>
    <row r="48" spans="1:12" ht="30" x14ac:dyDescent="0.25">
      <c r="A48" s="340" t="s">
        <v>250</v>
      </c>
      <c r="B48" s="294" t="s">
        <v>26</v>
      </c>
      <c r="C48" s="341" t="s">
        <v>243</v>
      </c>
      <c r="D48" s="342" t="s">
        <v>5</v>
      </c>
      <c r="E48" s="343">
        <v>2</v>
      </c>
      <c r="F48" s="302">
        <v>0</v>
      </c>
      <c r="G48" s="335"/>
      <c r="H48" s="344">
        <f>E48*F48</f>
        <v>0</v>
      </c>
      <c r="I48" s="337"/>
    </row>
    <row r="49" spans="1:9" ht="30" x14ac:dyDescent="0.25">
      <c r="A49" s="340" t="s">
        <v>251</v>
      </c>
      <c r="B49" s="298" t="s">
        <v>26</v>
      </c>
      <c r="C49" s="345" t="s">
        <v>224</v>
      </c>
      <c r="D49" s="342" t="s">
        <v>3</v>
      </c>
      <c r="E49" s="347">
        <v>0.5</v>
      </c>
      <c r="F49" s="346">
        <v>0</v>
      </c>
      <c r="G49" s="348"/>
      <c r="H49" s="344">
        <f t="shared" ref="H49:H50" si="5">E49*F49</f>
        <v>0</v>
      </c>
      <c r="I49" s="349"/>
    </row>
    <row r="50" spans="1:9" ht="30" x14ac:dyDescent="0.25">
      <c r="A50" s="340" t="s">
        <v>252</v>
      </c>
      <c r="B50" s="298" t="s">
        <v>26</v>
      </c>
      <c r="C50" s="345" t="s">
        <v>225</v>
      </c>
      <c r="D50" s="342" t="s">
        <v>3</v>
      </c>
      <c r="E50" s="347">
        <v>0.5</v>
      </c>
      <c r="F50" s="346">
        <v>0</v>
      </c>
      <c r="G50" s="348"/>
      <c r="H50" s="344">
        <f t="shared" si="5"/>
        <v>0</v>
      </c>
      <c r="I50" s="349"/>
    </row>
    <row r="51" spans="1:9" ht="28.5" x14ac:dyDescent="0.25">
      <c r="A51" s="332" t="s">
        <v>40</v>
      </c>
      <c r="B51" s="306" t="s">
        <v>25</v>
      </c>
      <c r="C51" s="350" t="s">
        <v>85</v>
      </c>
      <c r="D51" s="351" t="s">
        <v>2</v>
      </c>
      <c r="E51" s="352">
        <v>64.3</v>
      </c>
      <c r="F51" s="353"/>
      <c r="G51" s="335">
        <v>0</v>
      </c>
      <c r="H51" s="336"/>
      <c r="I51" s="337">
        <f>E51*G51</f>
        <v>0</v>
      </c>
    </row>
    <row r="52" spans="1:9" x14ac:dyDescent="0.25">
      <c r="A52" s="340" t="s">
        <v>41</v>
      </c>
      <c r="B52" s="294" t="s">
        <v>26</v>
      </c>
      <c r="C52" s="341" t="s">
        <v>86</v>
      </c>
      <c r="D52" s="342" t="s">
        <v>4</v>
      </c>
      <c r="E52" s="347">
        <v>10.29</v>
      </c>
      <c r="F52" s="302">
        <v>0</v>
      </c>
      <c r="G52" s="335"/>
      <c r="H52" s="344">
        <f t="shared" ref="H52:H58" si="6">E52*F52</f>
        <v>0</v>
      </c>
      <c r="I52" s="337"/>
    </row>
    <row r="53" spans="1:9" ht="42.75" x14ac:dyDescent="0.25">
      <c r="A53" s="332" t="s">
        <v>42</v>
      </c>
      <c r="B53" s="306" t="s">
        <v>25</v>
      </c>
      <c r="C53" s="350" t="s">
        <v>88</v>
      </c>
      <c r="D53" s="351" t="s">
        <v>0</v>
      </c>
      <c r="E53" s="352">
        <v>1.294</v>
      </c>
      <c r="F53" s="353"/>
      <c r="G53" s="335">
        <v>0</v>
      </c>
      <c r="H53" s="336"/>
      <c r="I53" s="337">
        <f>E53*G53</f>
        <v>0</v>
      </c>
    </row>
    <row r="54" spans="1:9" ht="30" x14ac:dyDescent="0.25">
      <c r="A54" s="340" t="s">
        <v>90</v>
      </c>
      <c r="B54" s="294" t="s">
        <v>26</v>
      </c>
      <c r="C54" s="341" t="s">
        <v>89</v>
      </c>
      <c r="D54" s="342" t="s">
        <v>0</v>
      </c>
      <c r="E54" s="347">
        <v>0.89</v>
      </c>
      <c r="F54" s="302">
        <v>0</v>
      </c>
      <c r="G54" s="335"/>
      <c r="H54" s="344">
        <f t="shared" si="6"/>
        <v>0</v>
      </c>
      <c r="I54" s="337"/>
    </row>
    <row r="55" spans="1:9" ht="30" x14ac:dyDescent="0.25">
      <c r="A55" s="340" t="s">
        <v>91</v>
      </c>
      <c r="B55" s="294" t="s">
        <v>26</v>
      </c>
      <c r="C55" s="341" t="s">
        <v>231</v>
      </c>
      <c r="D55" s="342" t="s">
        <v>0</v>
      </c>
      <c r="E55" s="347">
        <v>1.1000000000000001</v>
      </c>
      <c r="F55" s="302"/>
      <c r="G55" s="335"/>
      <c r="H55" s="344"/>
      <c r="I55" s="337"/>
    </row>
    <row r="56" spans="1:9" x14ac:dyDescent="0.25">
      <c r="A56" s="340" t="s">
        <v>198</v>
      </c>
      <c r="B56" s="294" t="s">
        <v>26</v>
      </c>
      <c r="C56" s="341" t="s">
        <v>87</v>
      </c>
      <c r="D56" s="342" t="s">
        <v>0</v>
      </c>
      <c r="E56" s="347">
        <v>2.85</v>
      </c>
      <c r="F56" s="302">
        <v>0</v>
      </c>
      <c r="G56" s="335"/>
      <c r="H56" s="344">
        <f t="shared" si="6"/>
        <v>0</v>
      </c>
      <c r="I56" s="337"/>
    </row>
    <row r="57" spans="1:9" ht="28.5" x14ac:dyDescent="0.25">
      <c r="A57" s="306" t="s">
        <v>44</v>
      </c>
      <c r="B57" s="306" t="s">
        <v>25</v>
      </c>
      <c r="C57" s="350" t="s">
        <v>92</v>
      </c>
      <c r="D57" s="351" t="s">
        <v>5</v>
      </c>
      <c r="E57" s="352">
        <v>42.26</v>
      </c>
      <c r="F57" s="353"/>
      <c r="G57" s="335">
        <v>0</v>
      </c>
      <c r="H57" s="336"/>
      <c r="I57" s="337">
        <f>E57*G57</f>
        <v>0</v>
      </c>
    </row>
    <row r="58" spans="1:9" ht="15.75" thickBot="1" x14ac:dyDescent="0.3">
      <c r="A58" s="340" t="s">
        <v>45</v>
      </c>
      <c r="B58" s="340" t="s">
        <v>26</v>
      </c>
      <c r="C58" s="341" t="s">
        <v>93</v>
      </c>
      <c r="D58" s="342" t="s">
        <v>2</v>
      </c>
      <c r="E58" s="354">
        <v>42.26</v>
      </c>
      <c r="F58" s="355">
        <v>0</v>
      </c>
      <c r="G58" s="335"/>
      <c r="H58" s="344">
        <f t="shared" si="6"/>
        <v>0</v>
      </c>
      <c r="I58" s="356"/>
    </row>
    <row r="59" spans="1:9" ht="15.75" thickBot="1" x14ac:dyDescent="0.3">
      <c r="A59" s="357"/>
      <c r="B59" s="357"/>
      <c r="C59" s="358" t="s">
        <v>94</v>
      </c>
      <c r="D59" s="359"/>
      <c r="E59" s="359"/>
      <c r="F59" s="360"/>
      <c r="G59" s="361"/>
      <c r="H59" s="362">
        <f>SUM(H13:H58)</f>
        <v>0</v>
      </c>
      <c r="I59" s="363">
        <f>SUM(I10:I58)</f>
        <v>0</v>
      </c>
    </row>
    <row r="60" spans="1:9" ht="15.75" thickBot="1" x14ac:dyDescent="0.3">
      <c r="A60" s="364"/>
      <c r="B60" s="364"/>
      <c r="C60" s="365" t="s">
        <v>95</v>
      </c>
      <c r="D60" s="366"/>
      <c r="E60" s="366"/>
      <c r="F60" s="367"/>
      <c r="G60" s="368"/>
      <c r="H60" s="369"/>
      <c r="I60" s="370">
        <f>H59+I59</f>
        <v>0</v>
      </c>
    </row>
    <row r="61" spans="1:9" ht="15.75" thickBot="1" x14ac:dyDescent="0.3">
      <c r="A61" s="371"/>
      <c r="B61" s="371"/>
      <c r="C61" s="372"/>
      <c r="D61" s="373"/>
      <c r="E61" s="373"/>
      <c r="F61" s="374"/>
      <c r="G61" s="375"/>
      <c r="H61" s="376"/>
      <c r="I61" s="377"/>
    </row>
    <row r="62" spans="1:9" ht="15.75" thickBot="1" x14ac:dyDescent="0.3">
      <c r="A62" s="357"/>
      <c r="B62" s="378" t="s">
        <v>200</v>
      </c>
      <c r="C62" s="379" t="s">
        <v>96</v>
      </c>
      <c r="D62" s="359"/>
      <c r="E62" s="359"/>
      <c r="F62" s="360"/>
      <c r="G62" s="361"/>
      <c r="H62" s="380"/>
      <c r="I62" s="363"/>
    </row>
    <row r="63" spans="1:9" ht="42.75" x14ac:dyDescent="0.25">
      <c r="A63" s="462" t="s">
        <v>357</v>
      </c>
      <c r="B63" s="462" t="s">
        <v>25</v>
      </c>
      <c r="C63" s="280" t="s">
        <v>437</v>
      </c>
      <c r="D63" s="473" t="s">
        <v>0</v>
      </c>
      <c r="E63" s="473">
        <v>100</v>
      </c>
      <c r="F63" s="474"/>
      <c r="G63" s="283">
        <v>0</v>
      </c>
      <c r="H63" s="441"/>
      <c r="I63" s="475">
        <f t="shared" ref="I63:I69" si="7">E63*G63</f>
        <v>0</v>
      </c>
    </row>
    <row r="64" spans="1:9" ht="42.75" x14ac:dyDescent="0.25">
      <c r="A64" s="286" t="s">
        <v>6</v>
      </c>
      <c r="B64" s="286" t="s">
        <v>25</v>
      </c>
      <c r="C64" s="381" t="s">
        <v>422</v>
      </c>
      <c r="D64" s="373" t="s">
        <v>0</v>
      </c>
      <c r="E64" s="373">
        <v>82.6</v>
      </c>
      <c r="F64" s="374"/>
      <c r="G64" s="375">
        <v>0</v>
      </c>
      <c r="H64" s="376"/>
      <c r="I64" s="377">
        <f>E64*G64</f>
        <v>0</v>
      </c>
    </row>
    <row r="65" spans="1:12" ht="28.5" x14ac:dyDescent="0.25">
      <c r="A65" s="306" t="s">
        <v>9</v>
      </c>
      <c r="B65" s="286" t="s">
        <v>25</v>
      </c>
      <c r="C65" s="350" t="s">
        <v>314</v>
      </c>
      <c r="D65" s="351" t="s">
        <v>0</v>
      </c>
      <c r="E65" s="382">
        <v>20.2</v>
      </c>
      <c r="F65" s="309"/>
      <c r="G65" s="335">
        <v>0</v>
      </c>
      <c r="H65" s="336"/>
      <c r="I65" s="337">
        <f t="shared" si="7"/>
        <v>0</v>
      </c>
    </row>
    <row r="66" spans="1:12" ht="28.5" x14ac:dyDescent="0.25">
      <c r="A66" s="306" t="s">
        <v>10</v>
      </c>
      <c r="B66" s="286" t="s">
        <v>25</v>
      </c>
      <c r="C66" s="350" t="s">
        <v>97</v>
      </c>
      <c r="D66" s="351" t="s">
        <v>2</v>
      </c>
      <c r="E66" s="351">
        <v>45.2</v>
      </c>
      <c r="F66" s="309"/>
      <c r="G66" s="335">
        <v>0</v>
      </c>
      <c r="H66" s="336"/>
      <c r="I66" s="337">
        <f t="shared" si="7"/>
        <v>0</v>
      </c>
    </row>
    <row r="67" spans="1:12" ht="28.5" hidden="1" x14ac:dyDescent="0.25">
      <c r="A67" s="286" t="s">
        <v>11</v>
      </c>
      <c r="B67" s="286" t="s">
        <v>25</v>
      </c>
      <c r="C67" s="350" t="s">
        <v>98</v>
      </c>
      <c r="D67" s="351" t="s">
        <v>1</v>
      </c>
      <c r="E67" s="383">
        <f>E65*1.6</f>
        <v>32.32</v>
      </c>
      <c r="F67" s="309"/>
      <c r="G67" s="335">
        <v>0</v>
      </c>
      <c r="H67" s="336"/>
      <c r="I67" s="337">
        <f t="shared" si="7"/>
        <v>0</v>
      </c>
    </row>
    <row r="68" spans="1:12" ht="28.5" hidden="1" x14ac:dyDescent="0.25">
      <c r="A68" s="306" t="s">
        <v>12</v>
      </c>
      <c r="B68" s="286" t="s">
        <v>25</v>
      </c>
      <c r="C68" s="350" t="s">
        <v>323</v>
      </c>
      <c r="D68" s="351" t="s">
        <v>1</v>
      </c>
      <c r="E68" s="351">
        <v>345</v>
      </c>
      <c r="F68" s="309"/>
      <c r="G68" s="335">
        <v>0</v>
      </c>
      <c r="H68" s="336"/>
      <c r="I68" s="337">
        <f t="shared" si="7"/>
        <v>0</v>
      </c>
    </row>
    <row r="69" spans="1:12" ht="28.5" x14ac:dyDescent="0.25">
      <c r="A69" s="306" t="s">
        <v>11</v>
      </c>
      <c r="B69" s="286" t="s">
        <v>25</v>
      </c>
      <c r="C69" s="350" t="s">
        <v>316</v>
      </c>
      <c r="D69" s="351" t="s">
        <v>0</v>
      </c>
      <c r="E69" s="351">
        <v>10.6</v>
      </c>
      <c r="F69" s="309"/>
      <c r="G69" s="335">
        <v>0</v>
      </c>
      <c r="H69" s="336"/>
      <c r="I69" s="337">
        <f t="shared" si="7"/>
        <v>0</v>
      </c>
    </row>
    <row r="70" spans="1:12" x14ac:dyDescent="0.25">
      <c r="A70" s="298" t="s">
        <v>28</v>
      </c>
      <c r="B70" s="298" t="s">
        <v>26</v>
      </c>
      <c r="C70" s="345" t="s">
        <v>103</v>
      </c>
      <c r="D70" s="384" t="s">
        <v>0</v>
      </c>
      <c r="E70" s="384">
        <f>1.1*E69</f>
        <v>11.66</v>
      </c>
      <c r="F70" s="302">
        <v>0</v>
      </c>
      <c r="G70" s="310"/>
      <c r="H70" s="304">
        <f t="shared" ref="H70" si="8">E70*F70</f>
        <v>0</v>
      </c>
      <c r="I70" s="312"/>
    </row>
    <row r="71" spans="1:12" ht="28.5" x14ac:dyDescent="0.25">
      <c r="A71" s="306" t="s">
        <v>12</v>
      </c>
      <c r="B71" s="286" t="s">
        <v>25</v>
      </c>
      <c r="C71" s="350" t="s">
        <v>317</v>
      </c>
      <c r="D71" s="389" t="s">
        <v>0</v>
      </c>
      <c r="E71" s="389">
        <f>(E64+E65)*30%</f>
        <v>30.839999999999996</v>
      </c>
      <c r="F71" s="309"/>
      <c r="G71" s="310">
        <v>0</v>
      </c>
      <c r="H71" s="311"/>
      <c r="I71" s="312">
        <f>E71*G71</f>
        <v>0</v>
      </c>
    </row>
    <row r="72" spans="1:12" ht="28.5" x14ac:dyDescent="0.25">
      <c r="A72" s="306" t="s">
        <v>29</v>
      </c>
      <c r="B72" s="286" t="s">
        <v>25</v>
      </c>
      <c r="C72" s="333" t="s">
        <v>104</v>
      </c>
      <c r="D72" s="308" t="s">
        <v>0</v>
      </c>
      <c r="E72" s="308">
        <v>2.52</v>
      </c>
      <c r="F72" s="329"/>
      <c r="G72" s="310">
        <v>0</v>
      </c>
      <c r="H72" s="311"/>
      <c r="I72" s="312">
        <f>E72*G72</f>
        <v>0</v>
      </c>
    </row>
    <row r="73" spans="1:12" x14ac:dyDescent="0.25">
      <c r="A73" s="294" t="s">
        <v>30</v>
      </c>
      <c r="B73" s="294" t="s">
        <v>26</v>
      </c>
      <c r="C73" s="385" t="s">
        <v>107</v>
      </c>
      <c r="D73" s="296" t="s">
        <v>5</v>
      </c>
      <c r="E73" s="296">
        <v>9</v>
      </c>
      <c r="F73" s="290">
        <v>0</v>
      </c>
      <c r="G73" s="291"/>
      <c r="H73" s="292">
        <f>E73*F73</f>
        <v>0</v>
      </c>
      <c r="I73" s="293"/>
    </row>
    <row r="74" spans="1:12" x14ac:dyDescent="0.25">
      <c r="A74" s="294" t="s">
        <v>71</v>
      </c>
      <c r="B74" s="294" t="s">
        <v>26</v>
      </c>
      <c r="C74" s="385" t="s">
        <v>112</v>
      </c>
      <c r="D74" s="296" t="s">
        <v>0</v>
      </c>
      <c r="E74" s="296">
        <v>0.192</v>
      </c>
      <c r="F74" s="290">
        <v>0</v>
      </c>
      <c r="G74" s="291"/>
      <c r="H74" s="292">
        <f t="shared" ref="H74:H75" si="9">E74*F74</f>
        <v>0</v>
      </c>
      <c r="I74" s="293"/>
    </row>
    <row r="75" spans="1:12" x14ac:dyDescent="0.25">
      <c r="A75" s="294" t="s">
        <v>72</v>
      </c>
      <c r="B75" s="294" t="s">
        <v>26</v>
      </c>
      <c r="C75" s="385" t="s">
        <v>62</v>
      </c>
      <c r="D75" s="296" t="s">
        <v>5</v>
      </c>
      <c r="E75" s="296">
        <v>4</v>
      </c>
      <c r="F75" s="290">
        <v>0</v>
      </c>
      <c r="G75" s="291"/>
      <c r="H75" s="292">
        <f t="shared" si="9"/>
        <v>0</v>
      </c>
      <c r="I75" s="293"/>
    </row>
    <row r="76" spans="1:12" ht="57" x14ac:dyDescent="0.25">
      <c r="A76" s="286" t="s">
        <v>31</v>
      </c>
      <c r="B76" s="286" t="s">
        <v>25</v>
      </c>
      <c r="C76" s="350" t="s">
        <v>108</v>
      </c>
      <c r="D76" s="287" t="s">
        <v>3</v>
      </c>
      <c r="E76" s="287">
        <v>17.600000000000001</v>
      </c>
      <c r="F76" s="386"/>
      <c r="G76" s="291">
        <v>0</v>
      </c>
      <c r="H76" s="387"/>
      <c r="I76" s="293">
        <f>E76*G76</f>
        <v>0</v>
      </c>
    </row>
    <row r="77" spans="1:12" x14ac:dyDescent="0.25">
      <c r="A77" s="294" t="s">
        <v>32</v>
      </c>
      <c r="B77" s="294" t="s">
        <v>26</v>
      </c>
      <c r="C77" s="341" t="s">
        <v>110</v>
      </c>
      <c r="D77" s="296" t="s">
        <v>5</v>
      </c>
      <c r="E77" s="300">
        <v>4</v>
      </c>
      <c r="F77" s="315">
        <v>0</v>
      </c>
      <c r="G77" s="303"/>
      <c r="H77" s="304">
        <f>E77*F77</f>
        <v>0</v>
      </c>
      <c r="I77" s="305"/>
    </row>
    <row r="78" spans="1:12" x14ac:dyDescent="0.25">
      <c r="A78" s="294" t="s">
        <v>33</v>
      </c>
      <c r="B78" s="298" t="s">
        <v>26</v>
      </c>
      <c r="C78" s="341" t="s">
        <v>111</v>
      </c>
      <c r="D78" s="300" t="s">
        <v>2</v>
      </c>
      <c r="E78" s="300">
        <v>1.5169999999999999</v>
      </c>
      <c r="F78" s="315">
        <v>0</v>
      </c>
      <c r="G78" s="310"/>
      <c r="H78" s="304">
        <f t="shared" ref="H78" si="10">E78*F78</f>
        <v>0</v>
      </c>
      <c r="I78" s="293"/>
    </row>
    <row r="79" spans="1:12" s="319" customFormat="1" ht="30" x14ac:dyDescent="0.25">
      <c r="A79" s="294" t="s">
        <v>76</v>
      </c>
      <c r="B79" s="298" t="s">
        <v>26</v>
      </c>
      <c r="C79" s="341" t="s">
        <v>113</v>
      </c>
      <c r="D79" s="300" t="s">
        <v>5</v>
      </c>
      <c r="E79" s="300">
        <v>4</v>
      </c>
      <c r="F79" s="315">
        <v>0</v>
      </c>
      <c r="G79" s="303"/>
      <c r="H79" s="304">
        <f>E79*F79</f>
        <v>0</v>
      </c>
      <c r="I79" s="305"/>
      <c r="L79" s="320"/>
    </row>
    <row r="80" spans="1:12" ht="45" x14ac:dyDescent="0.25">
      <c r="A80" s="294" t="s">
        <v>193</v>
      </c>
      <c r="B80" s="298" t="s">
        <v>26</v>
      </c>
      <c r="C80" s="345" t="s">
        <v>232</v>
      </c>
      <c r="D80" s="300" t="s">
        <v>3</v>
      </c>
      <c r="E80" s="300">
        <v>17.600000000000001</v>
      </c>
      <c r="F80" s="315">
        <v>0</v>
      </c>
      <c r="G80" s="303"/>
      <c r="H80" s="304">
        <f>E80*F80</f>
        <v>0</v>
      </c>
      <c r="I80" s="293"/>
    </row>
    <row r="81" spans="1:9" ht="45" x14ac:dyDescent="0.25">
      <c r="A81" s="294" t="s">
        <v>194</v>
      </c>
      <c r="B81" s="298" t="s">
        <v>26</v>
      </c>
      <c r="C81" s="318" t="s">
        <v>114</v>
      </c>
      <c r="D81" s="300" t="s">
        <v>5</v>
      </c>
      <c r="E81" s="300">
        <v>2</v>
      </c>
      <c r="F81" s="315">
        <v>0</v>
      </c>
      <c r="G81" s="303"/>
      <c r="H81" s="304">
        <f>E81*F81</f>
        <v>0</v>
      </c>
      <c r="I81" s="305"/>
    </row>
    <row r="82" spans="1:9" x14ac:dyDescent="0.25">
      <c r="A82" s="294" t="s">
        <v>195</v>
      </c>
      <c r="B82" s="298" t="s">
        <v>26</v>
      </c>
      <c r="C82" s="318" t="s">
        <v>115</v>
      </c>
      <c r="D82" s="300" t="s">
        <v>4</v>
      </c>
      <c r="E82" s="300">
        <v>1.44</v>
      </c>
      <c r="F82" s="315">
        <v>0</v>
      </c>
      <c r="G82" s="303"/>
      <c r="H82" s="304">
        <f>E82*F82</f>
        <v>0</v>
      </c>
      <c r="I82" s="305"/>
    </row>
    <row r="83" spans="1:9" x14ac:dyDescent="0.25">
      <c r="A83" s="294" t="s">
        <v>196</v>
      </c>
      <c r="B83" s="298" t="s">
        <v>26</v>
      </c>
      <c r="C83" s="318" t="s">
        <v>116</v>
      </c>
      <c r="D83" s="300" t="s">
        <v>4</v>
      </c>
      <c r="E83" s="300">
        <v>2</v>
      </c>
      <c r="F83" s="315">
        <v>0</v>
      </c>
      <c r="G83" s="303"/>
      <c r="H83" s="304">
        <f>E83*F83</f>
        <v>0</v>
      </c>
      <c r="I83" s="305"/>
    </row>
    <row r="84" spans="1:9" ht="28.5" x14ac:dyDescent="0.25">
      <c r="A84" s="306" t="s">
        <v>34</v>
      </c>
      <c r="B84" s="308" t="s">
        <v>25</v>
      </c>
      <c r="C84" s="388" t="s">
        <v>43</v>
      </c>
      <c r="D84" s="389" t="s">
        <v>5</v>
      </c>
      <c r="E84" s="389">
        <v>2</v>
      </c>
      <c r="F84" s="309"/>
      <c r="G84" s="310">
        <v>0</v>
      </c>
      <c r="H84" s="311"/>
      <c r="I84" s="312">
        <f>E84*G84</f>
        <v>0</v>
      </c>
    </row>
    <row r="85" spans="1:9" ht="28.5" x14ac:dyDescent="0.25">
      <c r="A85" s="306" t="s">
        <v>37</v>
      </c>
      <c r="B85" s="308" t="s">
        <v>25</v>
      </c>
      <c r="C85" s="390" t="s">
        <v>118</v>
      </c>
      <c r="D85" s="287" t="s">
        <v>3</v>
      </c>
      <c r="E85" s="287">
        <v>2.7</v>
      </c>
      <c r="F85" s="386"/>
      <c r="G85" s="291">
        <v>0</v>
      </c>
      <c r="H85" s="292"/>
      <c r="I85" s="312">
        <f>E85*G85</f>
        <v>0</v>
      </c>
    </row>
    <row r="86" spans="1:9" x14ac:dyDescent="0.25">
      <c r="A86" s="298" t="s">
        <v>38</v>
      </c>
      <c r="B86" s="298" t="s">
        <v>26</v>
      </c>
      <c r="C86" s="391" t="s">
        <v>119</v>
      </c>
      <c r="D86" s="300" t="s">
        <v>3</v>
      </c>
      <c r="E86" s="300">
        <v>2.7</v>
      </c>
      <c r="F86" s="315">
        <v>0</v>
      </c>
      <c r="G86" s="303">
        <v>0</v>
      </c>
      <c r="H86" s="304">
        <f>E86*F86</f>
        <v>0</v>
      </c>
      <c r="I86" s="392"/>
    </row>
    <row r="87" spans="1:9" ht="42.75" x14ac:dyDescent="0.25">
      <c r="A87" s="306" t="s">
        <v>40</v>
      </c>
      <c r="B87" s="308" t="s">
        <v>25</v>
      </c>
      <c r="C87" s="390" t="s">
        <v>120</v>
      </c>
      <c r="D87" s="308" t="s">
        <v>5</v>
      </c>
      <c r="E87" s="308">
        <v>1</v>
      </c>
      <c r="F87" s="329"/>
      <c r="G87" s="310">
        <v>0</v>
      </c>
      <c r="H87" s="311"/>
      <c r="I87" s="293">
        <f>E87*G87</f>
        <v>0</v>
      </c>
    </row>
    <row r="88" spans="1:9" x14ac:dyDescent="0.25">
      <c r="A88" s="298" t="s">
        <v>41</v>
      </c>
      <c r="B88" s="298" t="s">
        <v>26</v>
      </c>
      <c r="C88" s="391" t="s">
        <v>121</v>
      </c>
      <c r="D88" s="300" t="s">
        <v>5</v>
      </c>
      <c r="E88" s="300">
        <v>1</v>
      </c>
      <c r="F88" s="315">
        <v>0</v>
      </c>
      <c r="G88" s="303"/>
      <c r="H88" s="304">
        <f>E88*F88</f>
        <v>0</v>
      </c>
      <c r="I88" s="293"/>
    </row>
    <row r="89" spans="1:9" ht="28.5" x14ac:dyDescent="0.25">
      <c r="A89" s="306" t="s">
        <v>42</v>
      </c>
      <c r="B89" s="308" t="s">
        <v>25</v>
      </c>
      <c r="C89" s="390" t="s">
        <v>122</v>
      </c>
      <c r="D89" s="287" t="s">
        <v>123</v>
      </c>
      <c r="E89" s="287">
        <v>5.4</v>
      </c>
      <c r="F89" s="386"/>
      <c r="G89" s="291">
        <v>0</v>
      </c>
      <c r="H89" s="387"/>
      <c r="I89" s="293">
        <f>E89*G89</f>
        <v>0</v>
      </c>
    </row>
    <row r="90" spans="1:9" ht="30" x14ac:dyDescent="0.25">
      <c r="A90" s="298" t="s">
        <v>90</v>
      </c>
      <c r="B90" s="298" t="s">
        <v>26</v>
      </c>
      <c r="C90" s="391" t="s">
        <v>124</v>
      </c>
      <c r="D90" s="300" t="s">
        <v>0</v>
      </c>
      <c r="E90" s="300">
        <f>1.1*E89</f>
        <v>5.9400000000000013</v>
      </c>
      <c r="F90" s="315">
        <v>0</v>
      </c>
      <c r="G90" s="303"/>
      <c r="H90" s="304">
        <f>E90*F90</f>
        <v>0</v>
      </c>
      <c r="I90" s="392"/>
    </row>
    <row r="91" spans="1:9" ht="28.5" x14ac:dyDescent="0.25">
      <c r="A91" s="306" t="s">
        <v>44</v>
      </c>
      <c r="B91" s="287" t="s">
        <v>25</v>
      </c>
      <c r="C91" s="393" t="s">
        <v>98</v>
      </c>
      <c r="D91" s="308" t="s">
        <v>1</v>
      </c>
      <c r="E91" s="308">
        <v>275.58</v>
      </c>
      <c r="F91" s="329"/>
      <c r="G91" s="310">
        <v>0</v>
      </c>
      <c r="H91" s="311"/>
      <c r="I91" s="293">
        <f>E91*G91</f>
        <v>0</v>
      </c>
    </row>
    <row r="92" spans="1:9" ht="28.5" x14ac:dyDescent="0.25">
      <c r="A92" s="306" t="s">
        <v>46</v>
      </c>
      <c r="B92" s="287" t="s">
        <v>25</v>
      </c>
      <c r="C92" s="388" t="s">
        <v>125</v>
      </c>
      <c r="D92" s="308" t="s">
        <v>1</v>
      </c>
      <c r="E92" s="308">
        <f>E91</f>
        <v>275.58</v>
      </c>
      <c r="F92" s="329"/>
      <c r="G92" s="310">
        <v>0</v>
      </c>
      <c r="H92" s="311"/>
      <c r="I92" s="312">
        <f>E92*G92</f>
        <v>0</v>
      </c>
    </row>
    <row r="93" spans="1:9" ht="42.75" x14ac:dyDescent="0.25">
      <c r="A93" s="306" t="s">
        <v>47</v>
      </c>
      <c r="B93" s="287" t="s">
        <v>25</v>
      </c>
      <c r="C93" s="393" t="s">
        <v>126</v>
      </c>
      <c r="D93" s="308" t="s">
        <v>0</v>
      </c>
      <c r="E93" s="308">
        <v>172.3</v>
      </c>
      <c r="F93" s="329"/>
      <c r="G93" s="310">
        <v>0</v>
      </c>
      <c r="H93" s="311"/>
      <c r="I93" s="293">
        <f>E93*G93</f>
        <v>0</v>
      </c>
    </row>
    <row r="94" spans="1:9" ht="29.25" thickBot="1" x14ac:dyDescent="0.3">
      <c r="A94" s="306" t="s">
        <v>48</v>
      </c>
      <c r="B94" s="287" t="s">
        <v>25</v>
      </c>
      <c r="C94" s="350" t="s">
        <v>175</v>
      </c>
      <c r="D94" s="322" t="s">
        <v>0</v>
      </c>
      <c r="E94" s="322">
        <f>E89+E93</f>
        <v>177.70000000000002</v>
      </c>
      <c r="F94" s="334">
        <v>0</v>
      </c>
      <c r="G94" s="335"/>
      <c r="H94" s="336">
        <f>E94*F94</f>
        <v>0</v>
      </c>
      <c r="I94" s="356"/>
    </row>
    <row r="95" spans="1:9" ht="15.75" thickBot="1" x14ac:dyDescent="0.3">
      <c r="A95" s="394"/>
      <c r="B95" s="395"/>
      <c r="C95" s="358" t="s">
        <v>130</v>
      </c>
      <c r="D95" s="276"/>
      <c r="E95" s="276"/>
      <c r="F95" s="362"/>
      <c r="G95" s="396"/>
      <c r="H95" s="362">
        <f>SUM(H70:H94)</f>
        <v>0</v>
      </c>
      <c r="I95" s="396">
        <f>SUM(I63:I94)</f>
        <v>0</v>
      </c>
    </row>
    <row r="96" spans="1:9" ht="15.75" thickBot="1" x14ac:dyDescent="0.3">
      <c r="A96" s="397"/>
      <c r="B96" s="398"/>
      <c r="C96" s="358" t="s">
        <v>131</v>
      </c>
      <c r="D96" s="276"/>
      <c r="E96" s="276"/>
      <c r="F96" s="362"/>
      <c r="G96" s="396"/>
      <c r="H96" s="362"/>
      <c r="I96" s="396">
        <f>H95+I95</f>
        <v>0</v>
      </c>
    </row>
    <row r="97" spans="1:9" ht="15.75" thickBot="1" x14ac:dyDescent="0.3">
      <c r="A97" s="399"/>
      <c r="B97" s="400"/>
      <c r="C97" s="401"/>
      <c r="D97" s="402"/>
      <c r="E97" s="402"/>
      <c r="F97" s="403"/>
      <c r="G97" s="404"/>
      <c r="H97" s="403"/>
      <c r="I97" s="404"/>
    </row>
    <row r="98" spans="1:9" ht="15.75" thickBot="1" x14ac:dyDescent="0.3">
      <c r="A98" s="394"/>
      <c r="B98" s="398" t="s">
        <v>241</v>
      </c>
      <c r="C98" s="379" t="s">
        <v>129</v>
      </c>
      <c r="D98" s="405"/>
      <c r="E98" s="405"/>
      <c r="F98" s="380"/>
      <c r="G98" s="406"/>
      <c r="H98" s="380"/>
      <c r="I98" s="406"/>
    </row>
    <row r="99" spans="1:9" ht="45.75" thickBot="1" x14ac:dyDescent="0.3">
      <c r="A99" s="407" t="s">
        <v>357</v>
      </c>
      <c r="B99" s="274" t="s">
        <v>25</v>
      </c>
      <c r="C99" s="408" t="s">
        <v>132</v>
      </c>
      <c r="D99" s="402" t="s">
        <v>133</v>
      </c>
      <c r="E99" s="402">
        <v>2</v>
      </c>
      <c r="F99" s="403"/>
      <c r="G99" s="404">
        <v>0</v>
      </c>
      <c r="H99" s="403"/>
      <c r="I99" s="404">
        <f>E99*G99</f>
        <v>0</v>
      </c>
    </row>
    <row r="100" spans="1:9" ht="15.75" thickBot="1" x14ac:dyDescent="0.3">
      <c r="A100" s="357"/>
      <c r="B100" s="409"/>
      <c r="C100" s="410" t="s">
        <v>131</v>
      </c>
      <c r="D100" s="276"/>
      <c r="E100" s="276"/>
      <c r="F100" s="362"/>
      <c r="G100" s="396"/>
      <c r="H100" s="362"/>
      <c r="I100" s="396">
        <f>I99</f>
        <v>0</v>
      </c>
    </row>
    <row r="101" spans="1:9" x14ac:dyDescent="0.25">
      <c r="A101" s="340"/>
      <c r="B101" s="411"/>
      <c r="C101" s="412"/>
      <c r="D101" s="324"/>
      <c r="E101" s="324"/>
      <c r="F101" s="344"/>
      <c r="G101" s="413"/>
      <c r="H101" s="344"/>
      <c r="I101" s="413"/>
    </row>
    <row r="102" spans="1:9" ht="15.75" thickBot="1" x14ac:dyDescent="0.3">
      <c r="A102" s="332"/>
      <c r="B102" s="414" t="s">
        <v>202</v>
      </c>
      <c r="C102" s="415" t="s">
        <v>134</v>
      </c>
      <c r="D102" s="322"/>
      <c r="E102" s="322"/>
      <c r="F102" s="336"/>
      <c r="G102" s="356"/>
      <c r="H102" s="336"/>
      <c r="I102" s="356"/>
    </row>
    <row r="103" spans="1:9" ht="28.5" x14ac:dyDescent="0.25">
      <c r="A103" s="462" t="s">
        <v>357</v>
      </c>
      <c r="B103" s="462" t="s">
        <v>25</v>
      </c>
      <c r="C103" s="478" t="s">
        <v>336</v>
      </c>
      <c r="D103" s="279" t="s">
        <v>0</v>
      </c>
      <c r="E103" s="279">
        <v>0.16</v>
      </c>
      <c r="F103" s="441"/>
      <c r="G103" s="285">
        <v>0</v>
      </c>
      <c r="H103" s="441"/>
      <c r="I103" s="285">
        <f>E103*G103</f>
        <v>0</v>
      </c>
    </row>
    <row r="104" spans="1:9" ht="28.5" x14ac:dyDescent="0.25">
      <c r="A104" s="286" t="s">
        <v>6</v>
      </c>
      <c r="B104" s="477" t="s">
        <v>25</v>
      </c>
      <c r="C104" s="479" t="s">
        <v>335</v>
      </c>
      <c r="D104" s="287" t="s">
        <v>3</v>
      </c>
      <c r="E104" s="287">
        <v>1</v>
      </c>
      <c r="F104" s="387"/>
      <c r="G104" s="293">
        <v>0</v>
      </c>
      <c r="H104" s="387"/>
      <c r="I104" s="293">
        <f>E104*G104</f>
        <v>0</v>
      </c>
    </row>
    <row r="105" spans="1:9" ht="28.5" x14ac:dyDescent="0.25">
      <c r="A105" s="286" t="s">
        <v>9</v>
      </c>
      <c r="B105" s="477" t="s">
        <v>25</v>
      </c>
      <c r="C105" s="480" t="s">
        <v>337</v>
      </c>
      <c r="D105" s="287" t="s">
        <v>5</v>
      </c>
      <c r="E105" s="287">
        <v>1</v>
      </c>
      <c r="F105" s="387"/>
      <c r="G105" s="293">
        <v>0</v>
      </c>
      <c r="H105" s="387"/>
      <c r="I105" s="293">
        <f>E105*G105</f>
        <v>0</v>
      </c>
    </row>
    <row r="106" spans="1:9" ht="28.5" x14ac:dyDescent="0.25">
      <c r="A106" s="286" t="s">
        <v>10</v>
      </c>
      <c r="B106" s="477" t="s">
        <v>25</v>
      </c>
      <c r="C106" s="480" t="s">
        <v>345</v>
      </c>
      <c r="D106" s="287" t="s">
        <v>5</v>
      </c>
      <c r="E106" s="287">
        <v>1</v>
      </c>
      <c r="F106" s="387"/>
      <c r="G106" s="293">
        <v>0</v>
      </c>
      <c r="H106" s="387"/>
      <c r="I106" s="293">
        <f>E106*G106</f>
        <v>0</v>
      </c>
    </row>
    <row r="107" spans="1:9" ht="28.5" x14ac:dyDescent="0.25">
      <c r="A107" s="286" t="s">
        <v>11</v>
      </c>
      <c r="B107" s="477" t="s">
        <v>25</v>
      </c>
      <c r="C107" s="480" t="s">
        <v>334</v>
      </c>
      <c r="D107" s="287" t="s">
        <v>3</v>
      </c>
      <c r="E107" s="287">
        <v>5</v>
      </c>
      <c r="F107" s="387"/>
      <c r="G107" s="293">
        <v>0</v>
      </c>
      <c r="H107" s="387"/>
      <c r="I107" s="312">
        <f>E107*G107</f>
        <v>0</v>
      </c>
    </row>
    <row r="108" spans="1:9" x14ac:dyDescent="0.25">
      <c r="A108" s="371" t="s">
        <v>28</v>
      </c>
      <c r="B108" s="481" t="s">
        <v>26</v>
      </c>
      <c r="C108" s="418" t="s">
        <v>338</v>
      </c>
      <c r="D108" s="402" t="s">
        <v>3</v>
      </c>
      <c r="E108" s="402">
        <v>6</v>
      </c>
      <c r="F108" s="403">
        <v>0</v>
      </c>
      <c r="G108" s="404"/>
      <c r="H108" s="304">
        <v>0</v>
      </c>
      <c r="I108" s="392"/>
    </row>
    <row r="109" spans="1:9" x14ac:dyDescent="0.25">
      <c r="A109" s="340" t="s">
        <v>64</v>
      </c>
      <c r="B109" s="481" t="s">
        <v>26</v>
      </c>
      <c r="C109" s="412" t="s">
        <v>339</v>
      </c>
      <c r="D109" s="324" t="s">
        <v>5</v>
      </c>
      <c r="E109" s="324">
        <v>5</v>
      </c>
      <c r="F109" s="344">
        <v>0</v>
      </c>
      <c r="G109" s="413"/>
      <c r="H109" s="403">
        <v>0</v>
      </c>
      <c r="I109" s="413"/>
    </row>
    <row r="110" spans="1:9" ht="28.5" x14ac:dyDescent="0.25">
      <c r="A110" s="332" t="s">
        <v>12</v>
      </c>
      <c r="B110" s="477" t="s">
        <v>25</v>
      </c>
      <c r="C110" s="415" t="s">
        <v>340</v>
      </c>
      <c r="D110" s="322" t="s">
        <v>3</v>
      </c>
      <c r="E110" s="322">
        <v>14</v>
      </c>
      <c r="F110" s="336"/>
      <c r="G110" s="356">
        <v>0</v>
      </c>
      <c r="H110" s="336"/>
      <c r="I110" s="356">
        <f>E110*G110</f>
        <v>0</v>
      </c>
    </row>
    <row r="111" spans="1:9" x14ac:dyDescent="0.25">
      <c r="A111" s="340" t="s">
        <v>354</v>
      </c>
      <c r="B111" s="481" t="s">
        <v>26</v>
      </c>
      <c r="C111" s="412" t="s">
        <v>341</v>
      </c>
      <c r="D111" s="324" t="s">
        <v>5</v>
      </c>
      <c r="E111" s="324">
        <v>2</v>
      </c>
      <c r="F111" s="344">
        <v>0</v>
      </c>
      <c r="G111" s="413"/>
      <c r="H111" s="344">
        <f>E111*F111</f>
        <v>0</v>
      </c>
      <c r="I111" s="413"/>
    </row>
    <row r="112" spans="1:9" ht="30" x14ac:dyDescent="0.25">
      <c r="A112" s="340" t="s">
        <v>355</v>
      </c>
      <c r="B112" s="481" t="s">
        <v>26</v>
      </c>
      <c r="C112" s="412" t="s">
        <v>342</v>
      </c>
      <c r="D112" s="324" t="s">
        <v>5</v>
      </c>
      <c r="E112" s="324">
        <v>2</v>
      </c>
      <c r="F112" s="344">
        <v>0</v>
      </c>
      <c r="G112" s="413"/>
      <c r="H112" s="344">
        <f>E112*F112</f>
        <v>0</v>
      </c>
      <c r="I112" s="413"/>
    </row>
    <row r="113" spans="1:9" x14ac:dyDescent="0.25">
      <c r="A113" s="340" t="s">
        <v>356</v>
      </c>
      <c r="B113" s="481" t="s">
        <v>26</v>
      </c>
      <c r="C113" s="412" t="s">
        <v>343</v>
      </c>
      <c r="D113" s="324" t="s">
        <v>5</v>
      </c>
      <c r="E113" s="324">
        <v>1</v>
      </c>
      <c r="F113" s="344">
        <v>0</v>
      </c>
      <c r="G113" s="413"/>
      <c r="H113" s="344">
        <f>E113*F113</f>
        <v>0</v>
      </c>
      <c r="I113" s="413"/>
    </row>
    <row r="114" spans="1:9" ht="28.5" x14ac:dyDescent="0.25">
      <c r="A114" s="332" t="s">
        <v>29</v>
      </c>
      <c r="B114" s="477" t="s">
        <v>25</v>
      </c>
      <c r="C114" s="415" t="s">
        <v>346</v>
      </c>
      <c r="D114" s="322" t="s">
        <v>5</v>
      </c>
      <c r="E114" s="322">
        <v>2</v>
      </c>
      <c r="F114" s="336"/>
      <c r="G114" s="356">
        <v>0</v>
      </c>
      <c r="H114" s="336"/>
      <c r="I114" s="356">
        <f>E114*G114</f>
        <v>0</v>
      </c>
    </row>
    <row r="115" spans="1:9" x14ac:dyDescent="0.25">
      <c r="A115" s="340" t="s">
        <v>30</v>
      </c>
      <c r="B115" s="481" t="s">
        <v>26</v>
      </c>
      <c r="C115" s="412" t="s">
        <v>344</v>
      </c>
      <c r="D115" s="324" t="s">
        <v>5</v>
      </c>
      <c r="E115" s="324">
        <v>2</v>
      </c>
      <c r="F115" s="344">
        <v>0</v>
      </c>
      <c r="G115" s="413"/>
      <c r="H115" s="344">
        <f>E115*F115</f>
        <v>0</v>
      </c>
      <c r="I115" s="413"/>
    </row>
    <row r="116" spans="1:9" ht="28.5" x14ac:dyDescent="0.25">
      <c r="A116" s="332" t="s">
        <v>31</v>
      </c>
      <c r="B116" s="416" t="s">
        <v>25</v>
      </c>
      <c r="C116" s="415" t="s">
        <v>348</v>
      </c>
      <c r="D116" s="322" t="s">
        <v>135</v>
      </c>
      <c r="E116" s="322">
        <v>8</v>
      </c>
      <c r="F116" s="336"/>
      <c r="G116" s="356">
        <v>0</v>
      </c>
      <c r="H116" s="336"/>
      <c r="I116" s="356">
        <f>E116*G116</f>
        <v>0</v>
      </c>
    </row>
    <row r="117" spans="1:9" x14ac:dyDescent="0.25">
      <c r="A117" s="340" t="s">
        <v>32</v>
      </c>
      <c r="B117" s="300" t="s">
        <v>26</v>
      </c>
      <c r="C117" s="412" t="s">
        <v>347</v>
      </c>
      <c r="D117" s="324" t="s">
        <v>5</v>
      </c>
      <c r="E117" s="324">
        <v>16</v>
      </c>
      <c r="F117" s="344">
        <v>0</v>
      </c>
      <c r="G117" s="413"/>
      <c r="H117" s="344">
        <f>E117*F117</f>
        <v>0</v>
      </c>
      <c r="I117" s="413"/>
    </row>
    <row r="118" spans="1:9" x14ac:dyDescent="0.25">
      <c r="A118" s="340" t="s">
        <v>33</v>
      </c>
      <c r="B118" s="300" t="s">
        <v>26</v>
      </c>
      <c r="C118" s="412" t="s">
        <v>349</v>
      </c>
      <c r="D118" s="324" t="s">
        <v>5</v>
      </c>
      <c r="E118" s="324">
        <v>8</v>
      </c>
      <c r="F118" s="344">
        <v>0</v>
      </c>
      <c r="G118" s="413"/>
      <c r="H118" s="344">
        <f>E118*F118</f>
        <v>0</v>
      </c>
      <c r="I118" s="413"/>
    </row>
    <row r="119" spans="1:9" ht="28.5" x14ac:dyDescent="0.25">
      <c r="A119" s="332" t="s">
        <v>34</v>
      </c>
      <c r="B119" s="308" t="s">
        <v>25</v>
      </c>
      <c r="C119" s="415" t="s">
        <v>353</v>
      </c>
      <c r="D119" s="322" t="s">
        <v>0</v>
      </c>
      <c r="E119" s="322">
        <v>0.16</v>
      </c>
      <c r="F119" s="336"/>
      <c r="G119" s="356">
        <v>0</v>
      </c>
      <c r="H119" s="336"/>
      <c r="I119" s="356">
        <f>E119*G119</f>
        <v>0</v>
      </c>
    </row>
    <row r="120" spans="1:9" ht="28.5" x14ac:dyDescent="0.25">
      <c r="A120" s="332" t="s">
        <v>37</v>
      </c>
      <c r="B120" s="308" t="s">
        <v>25</v>
      </c>
      <c r="C120" s="415" t="s">
        <v>350</v>
      </c>
      <c r="D120" s="322" t="s">
        <v>351</v>
      </c>
      <c r="E120" s="322">
        <v>4</v>
      </c>
      <c r="F120" s="336"/>
      <c r="G120" s="356">
        <v>0</v>
      </c>
      <c r="H120" s="336"/>
      <c r="I120" s="356">
        <f>E120*G120</f>
        <v>0</v>
      </c>
    </row>
    <row r="121" spans="1:9" ht="29.25" thickBot="1" x14ac:dyDescent="0.3">
      <c r="A121" s="332" t="s">
        <v>40</v>
      </c>
      <c r="B121" s="274" t="s">
        <v>25</v>
      </c>
      <c r="C121" s="415" t="s">
        <v>157</v>
      </c>
      <c r="D121" s="322" t="s">
        <v>352</v>
      </c>
      <c r="E121" s="322">
        <v>2</v>
      </c>
      <c r="F121" s="336"/>
      <c r="G121" s="356">
        <v>0</v>
      </c>
      <c r="H121" s="336"/>
      <c r="I121" s="356">
        <f>E121*G121</f>
        <v>0</v>
      </c>
    </row>
    <row r="122" spans="1:9" ht="15.75" thickBot="1" x14ac:dyDescent="0.3">
      <c r="A122" s="378"/>
      <c r="B122" s="277"/>
      <c r="C122" s="410" t="s">
        <v>130</v>
      </c>
      <c r="D122" s="276"/>
      <c r="E122" s="276"/>
      <c r="F122" s="362"/>
      <c r="G122" s="396"/>
      <c r="H122" s="362">
        <f>SUM(H108:H121)</f>
        <v>0</v>
      </c>
      <c r="I122" s="396">
        <f>SUM(I103:I121)</f>
        <v>0</v>
      </c>
    </row>
    <row r="123" spans="1:9" ht="15.75" thickBot="1" x14ac:dyDescent="0.3">
      <c r="A123" s="378"/>
      <c r="B123" s="417"/>
      <c r="C123" s="410" t="s">
        <v>131</v>
      </c>
      <c r="D123" s="276"/>
      <c r="E123" s="276"/>
      <c r="F123" s="362"/>
      <c r="G123" s="396"/>
      <c r="H123" s="362"/>
      <c r="I123" s="396">
        <f>H122+I122</f>
        <v>0</v>
      </c>
    </row>
    <row r="124" spans="1:9" ht="15.75" thickBot="1" x14ac:dyDescent="0.3">
      <c r="A124" s="371"/>
      <c r="B124" s="399"/>
      <c r="C124" s="418"/>
      <c r="D124" s="402"/>
      <c r="E124" s="402"/>
      <c r="F124" s="403"/>
      <c r="G124" s="404"/>
      <c r="H124" s="403"/>
      <c r="I124" s="404"/>
    </row>
    <row r="125" spans="1:9" ht="15.75" thickBot="1" x14ac:dyDescent="0.3">
      <c r="A125" s="357"/>
      <c r="B125" s="417" t="s">
        <v>203</v>
      </c>
      <c r="C125" s="419" t="s">
        <v>136</v>
      </c>
      <c r="D125" s="405"/>
      <c r="E125" s="405"/>
      <c r="F125" s="380"/>
      <c r="G125" s="406"/>
      <c r="H125" s="380"/>
      <c r="I125" s="406"/>
    </row>
    <row r="126" spans="1:9" ht="42.75" x14ac:dyDescent="0.25">
      <c r="A126" s="464" t="s">
        <v>357</v>
      </c>
      <c r="B126" s="465" t="s">
        <v>25</v>
      </c>
      <c r="C126" s="415" t="s">
        <v>147</v>
      </c>
      <c r="D126" s="466" t="s">
        <v>5</v>
      </c>
      <c r="E126" s="466">
        <v>2</v>
      </c>
      <c r="F126" s="467"/>
      <c r="G126" s="468">
        <v>0</v>
      </c>
      <c r="H126" s="467"/>
      <c r="I126" s="468">
        <f>E126*G126</f>
        <v>0</v>
      </c>
    </row>
    <row r="127" spans="1:9" x14ac:dyDescent="0.25">
      <c r="A127" s="340" t="s">
        <v>363</v>
      </c>
      <c r="B127" s="411" t="s">
        <v>26</v>
      </c>
      <c r="C127" s="412" t="s">
        <v>138</v>
      </c>
      <c r="D127" s="324" t="s">
        <v>5</v>
      </c>
      <c r="E127" s="324">
        <v>2</v>
      </c>
      <c r="F127" s="344">
        <v>0</v>
      </c>
      <c r="G127" s="413"/>
      <c r="H127" s="344">
        <f>E127*F127</f>
        <v>0</v>
      </c>
      <c r="I127" s="413"/>
    </row>
    <row r="128" spans="1:9" ht="45" x14ac:dyDescent="0.25">
      <c r="A128" s="340" t="s">
        <v>364</v>
      </c>
      <c r="B128" s="298" t="s">
        <v>26</v>
      </c>
      <c r="C128" s="412" t="s">
        <v>139</v>
      </c>
      <c r="D128" s="324" t="s">
        <v>5</v>
      </c>
      <c r="E128" s="324">
        <v>2</v>
      </c>
      <c r="F128" s="344">
        <v>0</v>
      </c>
      <c r="G128" s="413"/>
      <c r="H128" s="344">
        <f>E128*F128</f>
        <v>0</v>
      </c>
      <c r="I128" s="413"/>
    </row>
    <row r="129" spans="1:9" ht="30" x14ac:dyDescent="0.25">
      <c r="A129" s="340" t="s">
        <v>393</v>
      </c>
      <c r="B129" s="411" t="s">
        <v>26</v>
      </c>
      <c r="C129" s="412" t="s">
        <v>234</v>
      </c>
      <c r="D129" s="324" t="s">
        <v>3</v>
      </c>
      <c r="E129" s="324">
        <v>1</v>
      </c>
      <c r="F129" s="344">
        <v>0</v>
      </c>
      <c r="G129" s="413"/>
      <c r="H129" s="344">
        <f t="shared" ref="H129" si="11">E129*F129</f>
        <v>0</v>
      </c>
      <c r="I129" s="413"/>
    </row>
    <row r="130" spans="1:9" x14ac:dyDescent="0.25">
      <c r="A130" s="340" t="s">
        <v>394</v>
      </c>
      <c r="B130" s="411" t="s">
        <v>26</v>
      </c>
      <c r="C130" s="412" t="s">
        <v>145</v>
      </c>
      <c r="D130" s="324" t="s">
        <v>5</v>
      </c>
      <c r="E130" s="324">
        <v>2</v>
      </c>
      <c r="F130" s="344">
        <v>0</v>
      </c>
      <c r="G130" s="413"/>
      <c r="H130" s="344">
        <f>E130*F130</f>
        <v>0</v>
      </c>
      <c r="I130" s="413"/>
    </row>
    <row r="131" spans="1:9" ht="28.5" x14ac:dyDescent="0.25">
      <c r="A131" s="306" t="s">
        <v>6</v>
      </c>
      <c r="B131" s="416" t="s">
        <v>25</v>
      </c>
      <c r="C131" s="420" t="s">
        <v>154</v>
      </c>
      <c r="D131" s="308" t="s">
        <v>5</v>
      </c>
      <c r="E131" s="308">
        <v>2</v>
      </c>
      <c r="F131" s="311"/>
      <c r="G131" s="312">
        <v>0</v>
      </c>
      <c r="H131" s="311"/>
      <c r="I131" s="312">
        <f>E131*G131</f>
        <v>0</v>
      </c>
    </row>
    <row r="132" spans="1:9" x14ac:dyDescent="0.25">
      <c r="A132" s="298" t="s">
        <v>7</v>
      </c>
      <c r="B132" s="411" t="s">
        <v>26</v>
      </c>
      <c r="C132" s="469" t="s">
        <v>155</v>
      </c>
      <c r="D132" s="300" t="s">
        <v>5</v>
      </c>
      <c r="E132" s="300">
        <v>2</v>
      </c>
      <c r="F132" s="304">
        <v>0</v>
      </c>
      <c r="G132" s="305"/>
      <c r="H132" s="304">
        <f>E132*F132</f>
        <v>0</v>
      </c>
      <c r="I132" s="305"/>
    </row>
    <row r="133" spans="1:9" ht="42.75" x14ac:dyDescent="0.25">
      <c r="A133" s="461" t="s">
        <v>9</v>
      </c>
      <c r="B133" s="416" t="s">
        <v>25</v>
      </c>
      <c r="C133" s="470" t="s">
        <v>150</v>
      </c>
      <c r="D133" s="272" t="s">
        <v>156</v>
      </c>
      <c r="E133" s="272">
        <v>2</v>
      </c>
      <c r="F133" s="376"/>
      <c r="G133" s="471">
        <v>0</v>
      </c>
      <c r="H133" s="376"/>
      <c r="I133" s="471">
        <f>E133*G133</f>
        <v>0</v>
      </c>
    </row>
    <row r="134" spans="1:9" x14ac:dyDescent="0.25">
      <c r="A134" s="340" t="s">
        <v>366</v>
      </c>
      <c r="B134" s="411" t="s">
        <v>26</v>
      </c>
      <c r="C134" s="412" t="s">
        <v>151</v>
      </c>
      <c r="D134" s="324" t="s">
        <v>5</v>
      </c>
      <c r="E134" s="324">
        <v>2</v>
      </c>
      <c r="F134" s="344">
        <v>0</v>
      </c>
      <c r="G134" s="413"/>
      <c r="H134" s="344">
        <f>E134*F134</f>
        <v>0</v>
      </c>
      <c r="I134" s="413"/>
    </row>
    <row r="135" spans="1:9" ht="30" x14ac:dyDescent="0.25">
      <c r="A135" s="340" t="s">
        <v>395</v>
      </c>
      <c r="B135" s="411" t="s">
        <v>26</v>
      </c>
      <c r="C135" s="412" t="s">
        <v>152</v>
      </c>
      <c r="D135" s="324" t="s">
        <v>5</v>
      </c>
      <c r="E135" s="324">
        <v>2</v>
      </c>
      <c r="F135" s="344">
        <v>0</v>
      </c>
      <c r="G135" s="413"/>
      <c r="H135" s="344">
        <f t="shared" ref="H135:H136" si="12">E135*F135</f>
        <v>0</v>
      </c>
      <c r="I135" s="413"/>
    </row>
    <row r="136" spans="1:9" ht="30" x14ac:dyDescent="0.25">
      <c r="A136" s="340" t="s">
        <v>396</v>
      </c>
      <c r="B136" s="411" t="s">
        <v>26</v>
      </c>
      <c r="C136" s="412" t="s">
        <v>153</v>
      </c>
      <c r="D136" s="324" t="s">
        <v>5</v>
      </c>
      <c r="E136" s="324">
        <v>2</v>
      </c>
      <c r="F136" s="344">
        <v>0</v>
      </c>
      <c r="G136" s="413"/>
      <c r="H136" s="344">
        <f t="shared" si="12"/>
        <v>0</v>
      </c>
      <c r="I136" s="413"/>
    </row>
    <row r="137" spans="1:9" ht="60" x14ac:dyDescent="0.25">
      <c r="A137" s="340" t="s">
        <v>397</v>
      </c>
      <c r="B137" s="411" t="s">
        <v>26</v>
      </c>
      <c r="C137" s="412" t="s">
        <v>149</v>
      </c>
      <c r="D137" s="324" t="s">
        <v>5</v>
      </c>
      <c r="E137" s="324">
        <v>2</v>
      </c>
      <c r="F137" s="344">
        <v>0</v>
      </c>
      <c r="G137" s="413"/>
      <c r="H137" s="344">
        <f>E137*F137</f>
        <v>0</v>
      </c>
      <c r="I137" s="413"/>
    </row>
    <row r="138" spans="1:9" ht="42.75" x14ac:dyDescent="0.25">
      <c r="A138" s="332" t="s">
        <v>10</v>
      </c>
      <c r="B138" s="416" t="s">
        <v>25</v>
      </c>
      <c r="C138" s="415" t="s">
        <v>398</v>
      </c>
      <c r="D138" s="322" t="s">
        <v>156</v>
      </c>
      <c r="E138" s="322">
        <v>1</v>
      </c>
      <c r="F138" s="336"/>
      <c r="G138" s="356">
        <v>0</v>
      </c>
      <c r="H138" s="336"/>
      <c r="I138" s="356">
        <f>E138*G138</f>
        <v>0</v>
      </c>
    </row>
    <row r="139" spans="1:9" ht="30" x14ac:dyDescent="0.25">
      <c r="A139" s="340" t="s">
        <v>27</v>
      </c>
      <c r="B139" s="411" t="s">
        <v>26</v>
      </c>
      <c r="C139" s="412" t="s">
        <v>218</v>
      </c>
      <c r="D139" s="324" t="s">
        <v>3</v>
      </c>
      <c r="E139" s="324">
        <v>0.25</v>
      </c>
      <c r="F139" s="344">
        <v>0</v>
      </c>
      <c r="G139" s="413"/>
      <c r="H139" s="344">
        <f>E139*F139</f>
        <v>0</v>
      </c>
      <c r="I139" s="413"/>
    </row>
    <row r="140" spans="1:9" ht="45" x14ac:dyDescent="0.25">
      <c r="A140" s="340" t="s">
        <v>216</v>
      </c>
      <c r="B140" s="411" t="s">
        <v>26</v>
      </c>
      <c r="C140" s="412" t="s">
        <v>146</v>
      </c>
      <c r="D140" s="324" t="s">
        <v>3</v>
      </c>
      <c r="E140" s="324">
        <v>0.12</v>
      </c>
      <c r="F140" s="344">
        <v>0</v>
      </c>
      <c r="G140" s="413"/>
      <c r="H140" s="344">
        <f>E140*F140</f>
        <v>0</v>
      </c>
      <c r="I140" s="413"/>
    </row>
    <row r="141" spans="1:9" ht="45" x14ac:dyDescent="0.25">
      <c r="A141" s="340" t="s">
        <v>400</v>
      </c>
      <c r="B141" s="411" t="s">
        <v>26</v>
      </c>
      <c r="C141" s="412" t="s">
        <v>142</v>
      </c>
      <c r="D141" s="324" t="s">
        <v>5</v>
      </c>
      <c r="E141" s="324">
        <v>1</v>
      </c>
      <c r="F141" s="344">
        <v>0</v>
      </c>
      <c r="G141" s="413"/>
      <c r="H141" s="344">
        <f t="shared" ref="H141:H143" si="13">E141*F141</f>
        <v>0</v>
      </c>
      <c r="I141" s="413"/>
    </row>
    <row r="142" spans="1:9" x14ac:dyDescent="0.25">
      <c r="A142" s="340" t="s">
        <v>401</v>
      </c>
      <c r="B142" s="411" t="s">
        <v>26</v>
      </c>
      <c r="C142" s="412" t="s">
        <v>143</v>
      </c>
      <c r="D142" s="324" t="s">
        <v>3</v>
      </c>
      <c r="E142" s="324">
        <v>0.4</v>
      </c>
      <c r="F142" s="344">
        <v>0</v>
      </c>
      <c r="G142" s="413"/>
      <c r="H142" s="344">
        <f t="shared" si="13"/>
        <v>0</v>
      </c>
      <c r="I142" s="413"/>
    </row>
    <row r="143" spans="1:9" x14ac:dyDescent="0.25">
      <c r="A143" s="340" t="s">
        <v>402</v>
      </c>
      <c r="B143" s="411" t="s">
        <v>26</v>
      </c>
      <c r="C143" s="412" t="s">
        <v>144</v>
      </c>
      <c r="D143" s="324" t="s">
        <v>3</v>
      </c>
      <c r="E143" s="324">
        <v>10</v>
      </c>
      <c r="F143" s="344">
        <v>0</v>
      </c>
      <c r="G143" s="413"/>
      <c r="H143" s="344">
        <f t="shared" si="13"/>
        <v>0</v>
      </c>
      <c r="I143" s="413"/>
    </row>
    <row r="144" spans="1:9" ht="60" x14ac:dyDescent="0.25">
      <c r="A144" s="340" t="s">
        <v>403</v>
      </c>
      <c r="B144" s="411" t="s">
        <v>26</v>
      </c>
      <c r="C144" s="412" t="s">
        <v>148</v>
      </c>
      <c r="D144" s="324" t="s">
        <v>5</v>
      </c>
      <c r="E144" s="324">
        <v>1</v>
      </c>
      <c r="F144" s="344">
        <v>0</v>
      </c>
      <c r="G144" s="413"/>
      <c r="H144" s="344">
        <f>E144*F144</f>
        <v>0</v>
      </c>
      <c r="I144" s="413"/>
    </row>
    <row r="145" spans="1:12" x14ac:dyDescent="0.25">
      <c r="A145" s="340" t="s">
        <v>404</v>
      </c>
      <c r="B145" s="472" t="s">
        <v>26</v>
      </c>
      <c r="C145" s="412" t="s">
        <v>399</v>
      </c>
      <c r="D145" s="324" t="s">
        <v>5</v>
      </c>
      <c r="E145" s="324">
        <v>1</v>
      </c>
      <c r="F145" s="344">
        <v>0</v>
      </c>
      <c r="G145" s="413"/>
      <c r="H145" s="344">
        <f>E145*F145</f>
        <v>0</v>
      </c>
      <c r="I145" s="413"/>
    </row>
    <row r="146" spans="1:12" ht="30.75" thickBot="1" x14ac:dyDescent="0.3">
      <c r="A146" s="340" t="s">
        <v>438</v>
      </c>
      <c r="B146" s="472" t="s">
        <v>26</v>
      </c>
      <c r="C146" s="412" t="s">
        <v>153</v>
      </c>
      <c r="D146" s="324" t="s">
        <v>5</v>
      </c>
      <c r="E146" s="324">
        <v>4</v>
      </c>
      <c r="F146" s="344">
        <v>0</v>
      </c>
      <c r="G146" s="413"/>
      <c r="H146" s="344">
        <f t="shared" ref="H146" si="14">E146*F146</f>
        <v>0</v>
      </c>
      <c r="I146" s="413"/>
    </row>
    <row r="147" spans="1:12" s="426" customFormat="1" ht="15.75" thickBot="1" x14ac:dyDescent="0.3">
      <c r="A147" s="378"/>
      <c r="B147" s="417"/>
      <c r="C147" s="482" t="s">
        <v>94</v>
      </c>
      <c r="D147" s="276"/>
      <c r="E147" s="276"/>
      <c r="F147" s="380"/>
      <c r="G147" s="396"/>
      <c r="H147" s="446">
        <f>SUM(H127:H146)</f>
        <v>0</v>
      </c>
      <c r="I147" s="432">
        <f>SUM(I126:I146)</f>
        <v>0</v>
      </c>
      <c r="L147" s="427"/>
    </row>
    <row r="148" spans="1:12" s="426" customFormat="1" ht="15.75" thickBot="1" x14ac:dyDescent="0.3">
      <c r="A148" s="378"/>
      <c r="B148" s="417"/>
      <c r="C148" s="428" t="s">
        <v>131</v>
      </c>
      <c r="D148" s="429"/>
      <c r="E148" s="277"/>
      <c r="F148" s="430"/>
      <c r="G148" s="363"/>
      <c r="H148" s="431"/>
      <c r="I148" s="432">
        <f>H147+I147</f>
        <v>0</v>
      </c>
      <c r="L148" s="427"/>
    </row>
    <row r="149" spans="1:12" s="426" customFormat="1" ht="15.75" thickBot="1" x14ac:dyDescent="0.3">
      <c r="A149" s="407"/>
      <c r="B149" s="433"/>
      <c r="C149" s="434"/>
      <c r="D149" s="268"/>
      <c r="E149" s="268"/>
      <c r="F149" s="435"/>
      <c r="G149" s="436"/>
      <c r="H149" s="436"/>
      <c r="I149" s="436"/>
      <c r="L149" s="427"/>
    </row>
    <row r="150" spans="1:12" s="426" customFormat="1" ht="15.75" thickBot="1" x14ac:dyDescent="0.3">
      <c r="A150" s="378"/>
      <c r="B150" s="378" t="s">
        <v>244</v>
      </c>
      <c r="C150" s="437" t="s">
        <v>245</v>
      </c>
      <c r="D150" s="276"/>
      <c r="E150" s="276"/>
      <c r="F150" s="438"/>
      <c r="G150" s="439"/>
      <c r="H150" s="439"/>
      <c r="I150" s="396"/>
      <c r="L150" s="427"/>
    </row>
    <row r="151" spans="1:12" s="426" customFormat="1" ht="28.5" x14ac:dyDescent="0.25">
      <c r="A151" s="462" t="s">
        <v>357</v>
      </c>
      <c r="B151" s="279" t="s">
        <v>25</v>
      </c>
      <c r="C151" s="463" t="s">
        <v>409</v>
      </c>
      <c r="D151" s="279" t="s">
        <v>137</v>
      </c>
      <c r="E151" s="279">
        <v>2</v>
      </c>
      <c r="F151" s="441"/>
      <c r="G151" s="285">
        <v>0</v>
      </c>
      <c r="H151" s="441"/>
      <c r="I151" s="285">
        <f>E151*G151</f>
        <v>0</v>
      </c>
      <c r="L151" s="427"/>
    </row>
    <row r="152" spans="1:12" s="426" customFormat="1" ht="28.5" x14ac:dyDescent="0.25">
      <c r="A152" s="287">
        <v>2</v>
      </c>
      <c r="B152" s="287" t="s">
        <v>25</v>
      </c>
      <c r="C152" s="393" t="s">
        <v>324</v>
      </c>
      <c r="D152" s="287" t="s">
        <v>5</v>
      </c>
      <c r="E152" s="289">
        <v>2</v>
      </c>
      <c r="F152" s="290"/>
      <c r="G152" s="291">
        <v>0</v>
      </c>
      <c r="H152" s="292"/>
      <c r="I152" s="293">
        <f t="shared" ref="I152" si="15">E152*G152</f>
        <v>0</v>
      </c>
      <c r="L152" s="427"/>
    </row>
    <row r="153" spans="1:12" s="426" customFormat="1" ht="28.5" x14ac:dyDescent="0.25">
      <c r="A153" s="286" t="s">
        <v>9</v>
      </c>
      <c r="B153" s="287" t="s">
        <v>25</v>
      </c>
      <c r="C153" s="288" t="s">
        <v>58</v>
      </c>
      <c r="D153" s="287" t="s">
        <v>1</v>
      </c>
      <c r="E153" s="289">
        <v>3.1E-2</v>
      </c>
      <c r="F153" s="290"/>
      <c r="G153" s="291">
        <v>0</v>
      </c>
      <c r="H153" s="292"/>
      <c r="I153" s="293">
        <f>E153*G153</f>
        <v>0</v>
      </c>
      <c r="L153" s="427"/>
    </row>
    <row r="154" spans="1:12" s="426" customFormat="1" x14ac:dyDescent="0.25">
      <c r="A154" s="298" t="s">
        <v>366</v>
      </c>
      <c r="B154" s="294" t="s">
        <v>26</v>
      </c>
      <c r="C154" s="299" t="s">
        <v>59</v>
      </c>
      <c r="D154" s="300" t="s">
        <v>3</v>
      </c>
      <c r="E154" s="301">
        <v>0.5</v>
      </c>
      <c r="F154" s="302">
        <v>0</v>
      </c>
      <c r="G154" s="303"/>
      <c r="H154" s="304">
        <f>E154*F154</f>
        <v>0</v>
      </c>
      <c r="I154" s="305"/>
      <c r="L154" s="427"/>
    </row>
    <row r="155" spans="1:12" s="426" customFormat="1" ht="28.5" x14ac:dyDescent="0.25">
      <c r="A155" s="306" t="s">
        <v>10</v>
      </c>
      <c r="B155" s="287" t="s">
        <v>25</v>
      </c>
      <c r="C155" s="307" t="s">
        <v>60</v>
      </c>
      <c r="D155" s="308" t="s">
        <v>5</v>
      </c>
      <c r="E155" s="308">
        <v>2</v>
      </c>
      <c r="F155" s="309"/>
      <c r="G155" s="310">
        <v>0</v>
      </c>
      <c r="H155" s="311"/>
      <c r="I155" s="312">
        <f>E155*G155</f>
        <v>0</v>
      </c>
      <c r="L155" s="427"/>
    </row>
    <row r="156" spans="1:12" s="426" customFormat="1" ht="28.5" x14ac:dyDescent="0.25">
      <c r="A156" s="286" t="s">
        <v>11</v>
      </c>
      <c r="B156" s="287" t="s">
        <v>25</v>
      </c>
      <c r="C156" s="440" t="s">
        <v>246</v>
      </c>
      <c r="D156" s="287" t="s">
        <v>1</v>
      </c>
      <c r="E156" s="287">
        <v>4.7200000000000002E-3</v>
      </c>
      <c r="F156" s="292"/>
      <c r="G156" s="293">
        <v>0</v>
      </c>
      <c r="H156" s="387"/>
      <c r="I156" s="293">
        <f>E156*G156</f>
        <v>0</v>
      </c>
      <c r="L156" s="427"/>
    </row>
    <row r="157" spans="1:12" s="426" customFormat="1" ht="52.5" customHeight="1" x14ac:dyDescent="0.25">
      <c r="A157" s="306" t="s">
        <v>12</v>
      </c>
      <c r="B157" s="287" t="s">
        <v>25</v>
      </c>
      <c r="C157" s="442" t="s">
        <v>247</v>
      </c>
      <c r="D157" s="308" t="s">
        <v>3</v>
      </c>
      <c r="E157" s="308">
        <v>4.4000000000000004</v>
      </c>
      <c r="F157" s="304"/>
      <c r="G157" s="312">
        <v>0</v>
      </c>
      <c r="H157" s="311"/>
      <c r="I157" s="312">
        <f>E157*G157</f>
        <v>0</v>
      </c>
      <c r="L157" s="427"/>
    </row>
    <row r="158" spans="1:12" s="426" customFormat="1" ht="45.75" thickBot="1" x14ac:dyDescent="0.3">
      <c r="A158" s="340" t="s">
        <v>354</v>
      </c>
      <c r="B158" s="421" t="s">
        <v>26</v>
      </c>
      <c r="C158" s="443" t="s">
        <v>248</v>
      </c>
      <c r="D158" s="324" t="s">
        <v>5</v>
      </c>
      <c r="E158" s="324">
        <v>2</v>
      </c>
      <c r="F158" s="344">
        <v>0</v>
      </c>
      <c r="G158" s="413"/>
      <c r="H158" s="422">
        <f>E158*F158</f>
        <v>0</v>
      </c>
      <c r="I158" s="423"/>
      <c r="L158" s="427"/>
    </row>
    <row r="159" spans="1:12" s="426" customFormat="1" ht="15.75" thickBot="1" x14ac:dyDescent="0.3">
      <c r="A159" s="378"/>
      <c r="B159" s="444"/>
      <c r="C159" s="445" t="s">
        <v>94</v>
      </c>
      <c r="D159" s="276"/>
      <c r="E159" s="276"/>
      <c r="F159" s="380"/>
      <c r="G159" s="396"/>
      <c r="H159" s="446">
        <f>SUM(H154:H158)</f>
        <v>0</v>
      </c>
      <c r="I159" s="396">
        <f>SUM(I157:I158)</f>
        <v>0</v>
      </c>
      <c r="L159" s="427"/>
    </row>
    <row r="160" spans="1:12" s="426" customFormat="1" ht="15.75" thickBot="1" x14ac:dyDescent="0.3">
      <c r="A160" s="378"/>
      <c r="B160" s="444"/>
      <c r="C160" s="447" t="s">
        <v>131</v>
      </c>
      <c r="D160" s="269"/>
      <c r="E160" s="269"/>
      <c r="F160" s="424"/>
      <c r="G160" s="425"/>
      <c r="H160" s="432"/>
      <c r="I160" s="432">
        <f>H159+I159</f>
        <v>0</v>
      </c>
      <c r="L160" s="427"/>
    </row>
    <row r="161" spans="1:12" ht="15.75" thickBot="1" x14ac:dyDescent="0.3">
      <c r="A161" s="448"/>
      <c r="B161" s="449"/>
      <c r="C161" s="447" t="s">
        <v>50</v>
      </c>
      <c r="D161" s="450"/>
      <c r="E161" s="451"/>
      <c r="F161" s="452"/>
      <c r="G161" s="453"/>
      <c r="H161" s="454"/>
      <c r="I161" s="455">
        <f>I60+I96+I148+I100+I123+I160</f>
        <v>0</v>
      </c>
    </row>
    <row r="162" spans="1:12" ht="15.75" thickBot="1" x14ac:dyDescent="0.3">
      <c r="A162" s="448"/>
      <c r="B162" s="451"/>
      <c r="C162" s="456" t="s">
        <v>51</v>
      </c>
      <c r="D162" s="450"/>
      <c r="E162" s="451"/>
      <c r="F162" s="452"/>
      <c r="G162" s="453"/>
      <c r="H162" s="454"/>
      <c r="I162" s="455">
        <f>I161/1.2*20%</f>
        <v>0</v>
      </c>
    </row>
    <row r="164" spans="1:12" s="458" customFormat="1" x14ac:dyDescent="0.25">
      <c r="A164" s="260"/>
      <c r="B164" s="260"/>
      <c r="C164" s="260"/>
      <c r="D164" s="260"/>
      <c r="E164" s="260"/>
      <c r="F164" s="261"/>
      <c r="G164" s="261"/>
      <c r="H164" s="264"/>
      <c r="I164" s="457"/>
      <c r="L164" s="459"/>
    </row>
    <row r="165" spans="1:12" x14ac:dyDescent="0.25">
      <c r="A165" s="262"/>
      <c r="B165" s="262"/>
      <c r="C165" s="262"/>
      <c r="D165" s="262"/>
      <c r="E165" s="262"/>
      <c r="F165" s="262"/>
      <c r="G165" s="262"/>
      <c r="H165" s="262"/>
      <c r="I165" s="460"/>
    </row>
  </sheetData>
  <mergeCells count="9">
    <mergeCell ref="H6:I6"/>
    <mergeCell ref="A2:I2"/>
    <mergeCell ref="A3:I3"/>
    <mergeCell ref="A4:I4"/>
    <mergeCell ref="A6:A7"/>
    <mergeCell ref="C6:C7"/>
    <mergeCell ref="D6:D7"/>
    <mergeCell ref="E6:E7"/>
    <mergeCell ref="F6:G6"/>
  </mergeCells>
  <pageMargins left="0.70866141732283472" right="0.19685039370078741" top="0.74803149606299213" bottom="0.3937007874015748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ТС К27</vt:lpstr>
      <vt:lpstr>ТС К26</vt:lpstr>
      <vt:lpstr>ТС К25</vt:lpstr>
      <vt:lpstr>ТС К24</vt:lpstr>
      <vt:lpstr>'ТС К24'!Область_печати</vt:lpstr>
      <vt:lpstr>'ТС К25'!Область_печати</vt:lpstr>
      <vt:lpstr>'ТС К26'!Область_печати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Сергиенко Елена Анатольевна</dc:creator>
  <cp:lastModifiedBy>Савостян Елена Станиславовна</cp:lastModifiedBy>
  <cp:lastPrinted>2021-10-01T13:00:33Z</cp:lastPrinted>
  <dcterms:created xsi:type="dcterms:W3CDTF">2021-06-23T09:12:53Z</dcterms:created>
  <dcterms:modified xsi:type="dcterms:W3CDTF">2021-10-04T17:11:00Z</dcterms:modified>
</cp:coreProperties>
</file>