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050" windowWidth="18195" windowHeight="12855"/>
  </bookViews>
  <sheets>
    <sheet name="канализац жд" sheetId="6" r:id="rId1"/>
  </sheets>
  <definedNames>
    <definedName name="_xlnm.Print_Titles" localSheetId="0">'канализац жд'!$8:$9</definedName>
  </definedNames>
  <calcPr calcId="145621"/>
</workbook>
</file>

<file path=xl/calcChain.xml><?xml version="1.0" encoding="utf-8"?>
<calcChain xmlns="http://schemas.openxmlformats.org/spreadsheetml/2006/main">
  <c r="I117" i="6" l="1"/>
  <c r="H117" i="6"/>
  <c r="J85" i="6"/>
  <c r="I85" i="6"/>
  <c r="H85" i="6"/>
  <c r="I77" i="6"/>
  <c r="I78" i="6"/>
  <c r="I79" i="6"/>
  <c r="H77" i="6"/>
  <c r="H78" i="6"/>
  <c r="H79" i="6"/>
  <c r="D103" i="6" l="1"/>
  <c r="I103" i="6" s="1"/>
  <c r="D23" i="6"/>
  <c r="D30" i="6"/>
  <c r="D40" i="6"/>
  <c r="D96" i="6"/>
  <c r="I96" i="6" s="1"/>
  <c r="D102" i="6"/>
  <c r="H102" i="6" s="1"/>
  <c r="D101" i="6"/>
  <c r="I101" i="6" s="1"/>
  <c r="D100" i="6"/>
  <c r="I100" i="6" s="1"/>
  <c r="D99" i="6"/>
  <c r="I99" i="6" s="1"/>
  <c r="H100" i="6"/>
  <c r="D48" i="6"/>
  <c r="D104" i="6"/>
  <c r="D98" i="6"/>
  <c r="I98" i="6" s="1"/>
  <c r="D94" i="6"/>
  <c r="I94" i="6" s="1"/>
  <c r="D95" i="6"/>
  <c r="I95" i="6" s="1"/>
  <c r="D93" i="6"/>
  <c r="I93" i="6" s="1"/>
  <c r="D92" i="6"/>
  <c r="I92" i="6" s="1"/>
  <c r="D91" i="6"/>
  <c r="I91" i="6" s="1"/>
  <c r="D90" i="6"/>
  <c r="I90" i="6" s="1"/>
  <c r="D89" i="6"/>
  <c r="I89" i="6" s="1"/>
  <c r="D88" i="6"/>
  <c r="D47" i="6"/>
  <c r="D46" i="6"/>
  <c r="D45" i="6"/>
  <c r="I45" i="6" s="1"/>
  <c r="D43" i="6"/>
  <c r="I43" i="6" s="1"/>
  <c r="D44" i="6"/>
  <c r="H44" i="6" s="1"/>
  <c r="D41" i="6"/>
  <c r="D42" i="6"/>
  <c r="D39" i="6"/>
  <c r="D38" i="6"/>
  <c r="D36" i="6"/>
  <c r="D35" i="6"/>
  <c r="D34" i="6"/>
  <c r="D33" i="6"/>
  <c r="D37" i="6"/>
  <c r="D29" i="6"/>
  <c r="D28" i="6"/>
  <c r="D27" i="6"/>
  <c r="D26" i="6"/>
  <c r="D22" i="6"/>
  <c r="D21" i="6"/>
  <c r="D19" i="6"/>
  <c r="D17" i="6"/>
  <c r="D16" i="6"/>
  <c r="D15" i="6"/>
  <c r="D20" i="6"/>
  <c r="I47" i="6"/>
  <c r="I46" i="6"/>
  <c r="H98" i="6" l="1"/>
  <c r="H96" i="6"/>
  <c r="H94" i="6"/>
  <c r="H92" i="6"/>
  <c r="H90" i="6"/>
  <c r="H95" i="6"/>
  <c r="H93" i="6"/>
  <c r="H91" i="6"/>
  <c r="H89" i="6"/>
  <c r="H103" i="6"/>
  <c r="I102" i="6"/>
  <c r="H101" i="6"/>
  <c r="H99" i="6"/>
  <c r="I44" i="6"/>
  <c r="H46" i="6"/>
  <c r="H47" i="6"/>
  <c r="H45" i="6"/>
  <c r="H43" i="6"/>
  <c r="I35" i="6"/>
  <c r="H35" i="6"/>
  <c r="I36" i="6"/>
  <c r="H37" i="6"/>
  <c r="I34" i="6"/>
  <c r="H33" i="6"/>
  <c r="H39" i="6"/>
  <c r="I38" i="6"/>
  <c r="D32" i="6"/>
  <c r="I29" i="6"/>
  <c r="H29" i="6"/>
  <c r="I28" i="6"/>
  <c r="H27" i="6"/>
  <c r="I26" i="6"/>
  <c r="H19" i="6"/>
  <c r="D18" i="6"/>
  <c r="I18" i="6" s="1"/>
  <c r="I17" i="6"/>
  <c r="I16" i="6"/>
  <c r="I15" i="6"/>
  <c r="I20" i="6"/>
  <c r="I22" i="6"/>
  <c r="I21" i="6"/>
  <c r="I48" i="6" l="1"/>
  <c r="H48" i="6"/>
  <c r="I37" i="6"/>
  <c r="I33" i="6"/>
  <c r="I39" i="6"/>
  <c r="H38" i="6"/>
  <c r="H36" i="6"/>
  <c r="H34" i="6"/>
  <c r="H17" i="6"/>
  <c r="I19" i="6"/>
  <c r="I27" i="6"/>
  <c r="H21" i="6"/>
  <c r="H15" i="6"/>
  <c r="H22" i="6"/>
  <c r="H20" i="6"/>
  <c r="H18" i="6"/>
  <c r="H16" i="6"/>
  <c r="H28" i="6"/>
  <c r="H26" i="6"/>
  <c r="I82" i="6"/>
  <c r="I83" i="6"/>
  <c r="I84" i="6"/>
  <c r="H82" i="6"/>
  <c r="H83" i="6"/>
  <c r="H84" i="6"/>
  <c r="I81" i="6"/>
  <c r="H81" i="6"/>
  <c r="I76" i="6"/>
  <c r="H76" i="6"/>
  <c r="I74" i="6"/>
  <c r="H74" i="6"/>
  <c r="J80" i="6" l="1"/>
  <c r="J75" i="6"/>
  <c r="I73" i="6"/>
  <c r="H73" i="6"/>
  <c r="I69" i="6"/>
  <c r="I70" i="6"/>
  <c r="I71" i="6"/>
  <c r="H69" i="6"/>
  <c r="H70" i="6"/>
  <c r="H71" i="6"/>
  <c r="J72" i="6"/>
  <c r="J67" i="6"/>
  <c r="D68" i="6"/>
  <c r="H68" i="6" s="1"/>
  <c r="I68" i="6" l="1"/>
  <c r="D120" i="6"/>
  <c r="D140" i="6"/>
  <c r="D136" i="6"/>
  <c r="D132" i="6"/>
  <c r="D109" i="6"/>
  <c r="D106" i="6"/>
  <c r="I136" i="6" l="1"/>
  <c r="H136" i="6"/>
  <c r="I135" i="6"/>
  <c r="H135" i="6"/>
  <c r="I132" i="6"/>
  <c r="H132" i="6"/>
  <c r="D142" i="6"/>
  <c r="D141" i="6"/>
  <c r="J141" i="6" s="1"/>
  <c r="D130" i="6"/>
  <c r="D131" i="6"/>
  <c r="D139" i="6"/>
  <c r="H139" i="6" s="1"/>
  <c r="D138" i="6"/>
  <c r="H138" i="6" s="1"/>
  <c r="D137" i="6"/>
  <c r="J137" i="6" s="1"/>
  <c r="D134" i="6"/>
  <c r="I134" i="6" s="1"/>
  <c r="D133" i="6"/>
  <c r="J133" i="6" s="1"/>
  <c r="D127" i="6"/>
  <c r="D126" i="6"/>
  <c r="I126" i="6" s="1"/>
  <c r="D125" i="6"/>
  <c r="H125" i="6" s="1"/>
  <c r="D124" i="6"/>
  <c r="D123" i="6"/>
  <c r="D119" i="6"/>
  <c r="D122" i="6"/>
  <c r="D121" i="6"/>
  <c r="D116" i="6"/>
  <c r="H116" i="6" s="1"/>
  <c r="D115" i="6"/>
  <c r="H115" i="6" s="1"/>
  <c r="D114" i="6"/>
  <c r="J114" i="6" s="1"/>
  <c r="D113" i="6"/>
  <c r="J113" i="6" s="1"/>
  <c r="D112" i="6"/>
  <c r="H112" i="6" s="1"/>
  <c r="D111" i="6"/>
  <c r="J111" i="6" s="1"/>
  <c r="I109" i="6"/>
  <c r="H109" i="6"/>
  <c r="D110" i="6"/>
  <c r="H110" i="6" s="1"/>
  <c r="D108" i="6"/>
  <c r="J108" i="6" s="1"/>
  <c r="D105" i="6"/>
  <c r="J105" i="6" s="1"/>
  <c r="D107" i="6"/>
  <c r="I107" i="6" s="1"/>
  <c r="H104" i="6"/>
  <c r="D97" i="6"/>
  <c r="J97" i="6" s="1"/>
  <c r="I106" i="6"/>
  <c r="H106" i="6"/>
  <c r="H88" i="6"/>
  <c r="D87" i="6"/>
  <c r="J87" i="6" s="1"/>
  <c r="I88" i="6"/>
  <c r="I40" i="6"/>
  <c r="H40" i="6"/>
  <c r="D66" i="6"/>
  <c r="D65" i="6"/>
  <c r="D64" i="6"/>
  <c r="H64" i="6" s="1"/>
  <c r="D63" i="6"/>
  <c r="J63" i="6" s="1"/>
  <c r="D54" i="6"/>
  <c r="J54" i="6" s="1"/>
  <c r="D53" i="6"/>
  <c r="I125" i="6" l="1"/>
  <c r="H134" i="6"/>
  <c r="I138" i="6"/>
  <c r="I139" i="6"/>
  <c r="H126" i="6"/>
  <c r="J117" i="6"/>
  <c r="I64" i="6"/>
  <c r="I110" i="6"/>
  <c r="I112" i="6"/>
  <c r="I115" i="6"/>
  <c r="I116" i="6"/>
  <c r="H107" i="6"/>
  <c r="I104" i="6"/>
  <c r="D62" i="6"/>
  <c r="D61" i="6"/>
  <c r="D60" i="6"/>
  <c r="D59" i="6"/>
  <c r="D56" i="6"/>
  <c r="D58" i="6"/>
  <c r="D57" i="6"/>
  <c r="D55" i="6"/>
  <c r="D50" i="6"/>
  <c r="D49" i="6"/>
  <c r="D52" i="6"/>
  <c r="D51" i="6"/>
  <c r="J41" i="6"/>
  <c r="D14" i="6"/>
  <c r="D31" i="6"/>
  <c r="J31" i="6" s="1"/>
  <c r="D25" i="6"/>
  <c r="D24" i="6"/>
  <c r="J24" i="6" s="1"/>
  <c r="D13" i="6"/>
  <c r="D12" i="6"/>
  <c r="J12" i="6" s="1"/>
  <c r="I23" i="6" l="1"/>
  <c r="H23" i="6"/>
  <c r="I32" i="6"/>
  <c r="H32" i="6"/>
  <c r="H13" i="6"/>
  <c r="I13" i="6"/>
  <c r="I25" i="6"/>
  <c r="H25" i="6"/>
  <c r="I14" i="6"/>
  <c r="H14" i="6"/>
  <c r="I30" i="6"/>
  <c r="H30" i="6"/>
  <c r="I42" i="6"/>
  <c r="H42" i="6"/>
  <c r="H58" i="6"/>
  <c r="I58" i="6"/>
  <c r="H60" i="6"/>
  <c r="I60" i="6"/>
  <c r="H61" i="6"/>
  <c r="I61" i="6"/>
  <c r="J65" i="6" l="1"/>
  <c r="I142" i="6"/>
  <c r="H142" i="6"/>
  <c r="I140" i="6"/>
  <c r="H140" i="6"/>
  <c r="I131" i="6"/>
  <c r="I143" i="6" s="1"/>
  <c r="H131" i="6"/>
  <c r="I124" i="6"/>
  <c r="H124" i="6"/>
  <c r="I122" i="6"/>
  <c r="H122" i="6"/>
  <c r="I121" i="6"/>
  <c r="H121" i="6"/>
  <c r="I120" i="6"/>
  <c r="I128" i="6" s="1"/>
  <c r="H120" i="6"/>
  <c r="I66" i="6"/>
  <c r="H66" i="6"/>
  <c r="I62" i="6"/>
  <c r="H62" i="6"/>
  <c r="I57" i="6"/>
  <c r="H57" i="6"/>
  <c r="I56" i="6"/>
  <c r="H56" i="6"/>
  <c r="I52" i="6"/>
  <c r="H52" i="6"/>
  <c r="I51" i="6"/>
  <c r="H51" i="6"/>
  <c r="J130" i="6"/>
  <c r="J143" i="6" s="1"/>
  <c r="J127" i="6"/>
  <c r="J123" i="6"/>
  <c r="J119" i="6"/>
  <c r="J59" i="6"/>
  <c r="J55" i="6"/>
  <c r="J53" i="6"/>
  <c r="J49" i="6"/>
  <c r="I50" i="6"/>
  <c r="H50" i="6"/>
  <c r="H143" i="6" l="1"/>
  <c r="J128" i="6"/>
  <c r="I144" i="6"/>
  <c r="H128" i="6"/>
  <c r="J144" i="6" l="1"/>
  <c r="H144" i="6"/>
</calcChain>
</file>

<file path=xl/sharedStrings.xml><?xml version="1.0" encoding="utf-8"?>
<sst xmlns="http://schemas.openxmlformats.org/spreadsheetml/2006/main" count="713" uniqueCount="212">
  <si>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</si>
  <si>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</si>
  <si>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</si>
  <si>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</si>
  <si>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</si>
  <si>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</si>
  <si>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</si>
  <si>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</si>
  <si>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</si>
  <si>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</si>
  <si>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</si>
  <si>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1.1</t>
  </si>
  <si>
    <t>1.2</t>
  </si>
  <si>
    <t>Завод изготовитель</t>
  </si>
  <si>
    <t>Срок поставки</t>
  </si>
  <si>
    <t>Прим.</t>
  </si>
  <si>
    <t>Поставка материала</t>
  </si>
  <si>
    <t>к-т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</si>
  <si>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</si>
  <si>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</si>
  <si>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</si>
  <si>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</si>
  <si>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5.1</t>
  </si>
  <si>
    <t>10.1</t>
  </si>
  <si>
    <t>13.1</t>
  </si>
  <si>
    <t>Крепления хомут в сборе</t>
  </si>
  <si>
    <t>Заделка сальников при проходе труб через фундаменты или стены подвала диаметром: до 200 мм</t>
  </si>
  <si>
    <t>Заделка сальников при проходе труб через фундаменты или стены подвала диаметром: до 100 мм</t>
  </si>
  <si>
    <t>Прокладка трубопроводов канализации из полиэтиленовых труб диаметром: 50 мм</t>
  </si>
  <si>
    <t>Установка противопожарных муфт (манжет) типа РТМК: с креплением к потолочному перекрытию дюбелями</t>
  </si>
  <si>
    <t>Прокладка трубопроводов канализации из полиэтиленовых труб высокой плотности диаметром: 100 мм</t>
  </si>
  <si>
    <t>Установка воронок сливных диаметром: 100 мм</t>
  </si>
  <si>
    <t xml:space="preserve">Напорная канализация К3н </t>
  </si>
  <si>
    <t xml:space="preserve">Установка ПОГРУЖНЫХ НАСОСОВ насосов </t>
  </si>
  <si>
    <t>насос</t>
  </si>
  <si>
    <t>12.1</t>
  </si>
  <si>
    <t>ВНУТРЕННЯЯ КАНАЛИЗАЦИЯ</t>
  </si>
  <si>
    <t>Установка трапов диаметром: 100 мм</t>
  </si>
  <si>
    <t>Трап DN 100 с вертикальным выпуском, в комплекте с решеткой, надставным элементом HL310N</t>
  </si>
  <si>
    <t>4.1</t>
  </si>
  <si>
    <t>4.2</t>
  </si>
  <si>
    <t>8.1</t>
  </si>
  <si>
    <t>11.1</t>
  </si>
  <si>
    <t>*</t>
  </si>
  <si>
    <t>**</t>
  </si>
  <si>
    <t>Начальник СДО                                                                     __________________Вознесенская Л.И.</t>
  </si>
  <si>
    <t>Приложение № 4</t>
  </si>
  <si>
    <t>Крепления стальные для чугунных канализационных труб д. 125 мм</t>
  </si>
  <si>
    <t>1</t>
  </si>
  <si>
    <t>2</t>
  </si>
  <si>
    <t>Крепления стальные для чугунных канализационных труб д. 50 мм</t>
  </si>
  <si>
    <t>Ревизия с крышкой</t>
  </si>
  <si>
    <t>3</t>
  </si>
  <si>
    <t>4</t>
  </si>
  <si>
    <t>Ревизия ПП Дн=100 мм с крышкой</t>
  </si>
  <si>
    <t>Ревизия с крышкой Ду 50</t>
  </si>
  <si>
    <t>Трубопроводы канализации из полипропиленовых труб  с гильзами, диаметром 50 мм POLO-KAL NG</t>
  </si>
  <si>
    <t>Трубопроводы канализации из полипропиленовых труб  с гильзами, диаметром 100 мм POLO-KAL NG</t>
  </si>
  <si>
    <t>Муфты противопожарные POLO-BSM  Ду 150</t>
  </si>
  <si>
    <t>Муфты противопожарные POLO-BSM Ду 100 мм</t>
  </si>
  <si>
    <t>Муфты противопожарные POLO-BSML Ду 50 мм</t>
  </si>
  <si>
    <t>Установка трапов диаметром: 50 мм</t>
  </si>
  <si>
    <t>Трап DN 50 с вертикальным выпуском DN 75, в комплекте с решеткой, надставным элементом HL310N</t>
  </si>
  <si>
    <t>Бытовая канализация К1</t>
  </si>
  <si>
    <t xml:space="preserve">Бытовая канализация встроенных помещений-  К1.2 </t>
  </si>
  <si>
    <t>ИТОГО ПО РАЗДЕЛУ:</t>
  </si>
  <si>
    <t>Ливневая канализация (водосток) - К2</t>
  </si>
  <si>
    <t>Трубопроводы канализации из напорной канализационной ПВХ с гильзами, диаметром 100 мм "Wavin"</t>
  </si>
  <si>
    <t xml:space="preserve">Ревизия с крышкой  Дн=110 мм </t>
  </si>
  <si>
    <t>Водосточная воронка  Ду100 с электрообогревом  (саморегулирующемся кабелем электрообогрева)HL62.1/1</t>
  </si>
  <si>
    <t>Листвоуловитель Ø170 мм HL062.1Е</t>
  </si>
  <si>
    <t>Противопожарная муфта  EI45/EI90  DN110 HL870</t>
  </si>
  <si>
    <t>Прокладка трубопроводов водоснабжения из напорных полиэтиленовых труб низкого давления среднего типа наружным диаметром: 63 мм</t>
  </si>
  <si>
    <t>Крепления</t>
  </si>
  <si>
    <t>Обратный клапан на напорной линии Rp 1 1/4″(Ø 32)</t>
  </si>
  <si>
    <t>Прокладка трубопроводов водоснабжения из напорных полиэтиленовых труб низкого давления среднего типа наружным диаметром: 50 мм</t>
  </si>
  <si>
    <t>Обратный клапан на напорной линии Rp 1 1/2″(Ø 40)</t>
  </si>
  <si>
    <t>Трубопровод из трубы полипропиленовой PN10 «STANDARD» D63х5,8 (Ду50)</t>
  </si>
  <si>
    <t>Трубопровод из трубы полипропиленовой PN10 «STANDARD» D50х4,6 (Ду40)</t>
  </si>
  <si>
    <t>Прокладка трубопроводов водоснабжения из напорных полиэтиленовых труб низкого давления среднего типа наружным диаметром: 40 мм</t>
  </si>
  <si>
    <t>Трубопровод из трубы полипропиленовой PN10 «STANDARD» D40х3,7 (Ду32)</t>
  </si>
  <si>
    <t>Насосный агрегат погружной Unilift KP в комплекте</t>
  </si>
  <si>
    <t>1.3</t>
  </si>
  <si>
    <t>2.1</t>
  </si>
  <si>
    <t>2.2</t>
  </si>
  <si>
    <t>3.1</t>
  </si>
  <si>
    <t>3.2</t>
  </si>
  <si>
    <t>3.3</t>
  </si>
  <si>
    <t>5.2</t>
  </si>
  <si>
    <t>5.3</t>
  </si>
  <si>
    <t>8.2</t>
  </si>
  <si>
    <t>8.3</t>
  </si>
  <si>
    <t>9.3</t>
  </si>
  <si>
    <t>9.1</t>
  </si>
  <si>
    <t>9.2</t>
  </si>
  <si>
    <t>10</t>
  </si>
  <si>
    <t>11</t>
  </si>
  <si>
    <t>12</t>
  </si>
  <si>
    <t>12.2</t>
  </si>
  <si>
    <t>13</t>
  </si>
  <si>
    <t>13.2</t>
  </si>
  <si>
    <t>14</t>
  </si>
  <si>
    <t>14.1</t>
  </si>
  <si>
    <t>14.2</t>
  </si>
  <si>
    <t>15</t>
  </si>
  <si>
    <t>15.1</t>
  </si>
  <si>
    <t>15.2</t>
  </si>
  <si>
    <t>16</t>
  </si>
  <si>
    <t>16.1</t>
  </si>
  <si>
    <t>17</t>
  </si>
  <si>
    <t>18</t>
  </si>
  <si>
    <t>18.1</t>
  </si>
  <si>
    <t>18.2</t>
  </si>
  <si>
    <t>19.1</t>
  </si>
  <si>
    <t>19.2</t>
  </si>
  <si>
    <t>19.3</t>
  </si>
  <si>
    <t>20</t>
  </si>
  <si>
    <t>20.1</t>
  </si>
  <si>
    <t>20.2</t>
  </si>
  <si>
    <t>20.3</t>
  </si>
  <si>
    <t>22.1</t>
  </si>
  <si>
    <t>22.2</t>
  </si>
  <si>
    <t>23</t>
  </si>
  <si>
    <t>23.1</t>
  </si>
  <si>
    <t>23.2</t>
  </si>
  <si>
    <t>23.3</t>
  </si>
  <si>
    <t>24</t>
  </si>
  <si>
    <t>24.1</t>
  </si>
  <si>
    <t>24.2</t>
  </si>
  <si>
    <t>24.3</t>
  </si>
  <si>
    <t>25.1</t>
  </si>
  <si>
    <t>Савостян Е.С.</t>
  </si>
  <si>
    <t>ИТОГО по жилому дому (секции6-9 и 1-5)</t>
  </si>
  <si>
    <t xml:space="preserve">Ориентировочный перечень и объем работ необходимый для производства работ на объекте Парголово
ЖИЛОЙ ДОМ (секции 6-9 и секции 1-5)
</t>
  </si>
  <si>
    <t>Прокладка по стенам зданий и в каналах трубопроводов из чугунных безраструбных труб диаметром: 150 мм</t>
  </si>
  <si>
    <t>Трубы чугунные безраструбные D150 «Düker»</t>
  </si>
  <si>
    <t>Крепления для чугунных безраструбных труб</t>
  </si>
  <si>
    <t>1.4</t>
  </si>
  <si>
    <t>1.5</t>
  </si>
  <si>
    <t>Комплекты крепежа  к стене</t>
  </si>
  <si>
    <t>Кронштейн для мойки</t>
  </si>
  <si>
    <t>Сифоны для моек и умывальников бутылочные с пластмассовой решеткой, с гибкой трубой</t>
  </si>
  <si>
    <t>Установка поддонов душевых: чугунных и стальных мелких</t>
  </si>
  <si>
    <t>Сифоны для душевого поддона с пластмассовой решеткой, с гибкой трубой</t>
  </si>
  <si>
    <t>Установка унитазов: с бачком непосредственно присоединенным</t>
  </si>
  <si>
    <t>Установка моек: для мытья уборочного инвентаря</t>
  </si>
  <si>
    <t>Мойка стальная эмалированная унифицированная с одной чашей со сливной полкой в комплекте МСУП</t>
  </si>
  <si>
    <t>12.3</t>
  </si>
  <si>
    <t>12.4</t>
  </si>
  <si>
    <t>Поддон стальной эмалированный ПДСм 800</t>
  </si>
  <si>
    <t>Умывальник керамический, 2-я величина, прямоугольный</t>
  </si>
  <si>
    <t>Установка умывальников одиночных: с подводкой холодной и горячей воды</t>
  </si>
  <si>
    <t>14.3</t>
  </si>
  <si>
    <t>14.4</t>
  </si>
  <si>
    <t xml:space="preserve">Унитаз тарельчатый с косым выпуском </t>
  </si>
  <si>
    <t>Бачок смывной БУ непосредственно устанавливаемый на унитазе в комплекте.</t>
  </si>
  <si>
    <t>Шаровый кран D20</t>
  </si>
  <si>
    <t>Подводка гибкая для воды в алюминевой оплетке D12 (к унитазу)</t>
  </si>
  <si>
    <t>15.3</t>
  </si>
  <si>
    <t>15.4</t>
  </si>
  <si>
    <t>Прокладка по стенам зданий и в каналах трубопроводов из чугунных безраструбных труб диаметром: 125 мм</t>
  </si>
  <si>
    <t>Прокладка по стенам зданий и в каналах трубопроводов из чугунных безраструбных  труб диаметром: 100 мм</t>
  </si>
  <si>
    <t>Прокладка по стенам зданий и в каналах трубопроводов из чугунных безраструбных труб диаметром: 50 мм</t>
  </si>
  <si>
    <t>Прокладка по стенам зданий и в каналах трубопроводов из чугунных безраструбных труб диаметром: 100 мм</t>
  </si>
  <si>
    <t>Cоединитель Düker Rapid 150 с одним зажимным винтом</t>
  </si>
  <si>
    <t>Когтевой хомут Düker Kombi EK</t>
  </si>
  <si>
    <t xml:space="preserve">Тройник </t>
  </si>
  <si>
    <t>Отвод</t>
  </si>
  <si>
    <t>переходник 150*50</t>
  </si>
  <si>
    <t>переходник 150*100</t>
  </si>
  <si>
    <t>1.6</t>
  </si>
  <si>
    <t>переход 150*125</t>
  </si>
  <si>
    <t>Заглушка чугунная для труб sml с зажимными болтами</t>
  </si>
  <si>
    <t>1.7</t>
  </si>
  <si>
    <t>1.8</t>
  </si>
  <si>
    <t>1.9</t>
  </si>
  <si>
    <t>1.10</t>
  </si>
  <si>
    <t>1.11</t>
  </si>
  <si>
    <t>Переходник 125*100</t>
  </si>
  <si>
    <t>2.3</t>
  </si>
  <si>
    <t>2.4</t>
  </si>
  <si>
    <t>2.5</t>
  </si>
  <si>
    <t>2.6</t>
  </si>
  <si>
    <t>Трубы чугунные безраструбные D125 «Düker»</t>
  </si>
  <si>
    <t>3.4</t>
  </si>
  <si>
    <t>3.5</t>
  </si>
  <si>
    <t>3.6</t>
  </si>
  <si>
    <t>3.7</t>
  </si>
  <si>
    <t>3.8</t>
  </si>
  <si>
    <t>3.9</t>
  </si>
  <si>
    <t>переходник 100*50</t>
  </si>
  <si>
    <t>Трубы чугунные безраструбные D100 «Düker»</t>
  </si>
  <si>
    <t>Соединитель Düker EK Fix (переходник на трубу ПП)</t>
  </si>
  <si>
    <t>Трубы чугунные безраструбные D50 «Düker»</t>
  </si>
  <si>
    <t>Cоединитель Düker Rapid 50 с одним зажимным винтом</t>
  </si>
  <si>
    <t>4.3</t>
  </si>
  <si>
    <t>4.5</t>
  </si>
  <si>
    <t>4.6</t>
  </si>
  <si>
    <t>4.7</t>
  </si>
  <si>
    <t>4.8</t>
  </si>
  <si>
    <t>Cоединитель Düker Rapid 100 с одним зажимным винтом</t>
  </si>
  <si>
    <t>Cоединитель Düker Rapid 125 с одним зажимным винтом</t>
  </si>
  <si>
    <t>12.5</t>
  </si>
  <si>
    <t>12.6</t>
  </si>
  <si>
    <t>12.7</t>
  </si>
  <si>
    <t>12.8</t>
  </si>
  <si>
    <t>Крестовина</t>
  </si>
  <si>
    <t>13.3</t>
  </si>
  <si>
    <t>13.4</t>
  </si>
  <si>
    <t>13.5</t>
  </si>
  <si>
    <t>13.6</t>
  </si>
  <si>
    <t>13.7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</si>
</sst>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vertical="center" wrapText="1"/>
    </xf>
    <xf numFmtId="4" fontId="2" fillId="5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4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4" fontId="4" fillId="7" borderId="21" xfId="0" applyNumberFormat="1" applyFont="1" applyFill="1" applyBorder="1" applyAlignment="1">
      <alignment horizontal="center" vertical="center" wrapText="1"/>
    </xf>
    <xf numFmtId="4" fontId="4" fillId="6" borderId="19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2" fillId="6" borderId="24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4" fontId="2" fillId="6" borderId="27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2" fillId="5" borderId="31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9" fontId="4" fillId="5" borderId="22" xfId="0" applyNumberFormat="1" applyFont="1" applyFill="1" applyBorder="1" applyAlignment="1">
      <alignment horizontal="center" vertical="center" wrapText="1"/>
    </xf>
    <xf numFmtId="4" fontId="2" fillId="5" borderId="30" xfId="0" applyNumberFormat="1" applyFont="1" applyFill="1" applyBorder="1" applyAlignment="1">
      <alignment horizontal="center" vertical="center" wrapText="1"/>
    </xf>
    <xf numFmtId="4" fontId="2" fillId="6" borderId="31" xfId="0" applyNumberFormat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7" borderId="2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justify" vertical="center"/>
    </xf>
    <xf numFmtId="0" fontId="2" fillId="5" borderId="40" xfId="0" applyFont="1" applyFill="1" applyBorder="1" applyAlignment="1">
      <alignment horizontal="left" vertical="center" wrapText="1"/>
    </xf>
    <xf numFmtId="4" fontId="2" fillId="5" borderId="42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justify" vertical="center"/>
    </xf>
    <xf numFmtId="0" fontId="2" fillId="5" borderId="35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6"/>
  <sheetViews>
    <sheetView tabSelected="1" zoomScaleNormal="100" workbookViewId="0">
      <selection activeCell="J143" sqref="J143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5.140625" style="2" customWidth="1"/>
    <col min="4" max="4" width="9.140625" style="2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160" t="s">
        <v>46</v>
      </c>
      <c r="J1" s="161"/>
      <c r="K1" s="161"/>
      <c r="L1" s="161"/>
      <c r="M1" s="161"/>
      <c r="N1" s="161"/>
    </row>
    <row r="2" spans="1:14" outlineLevel="1" x14ac:dyDescent="0.25">
      <c r="I2" s="20"/>
      <c r="J2" s="21"/>
      <c r="K2" s="21"/>
      <c r="L2" s="21"/>
      <c r="M2" s="21"/>
      <c r="N2" s="21"/>
    </row>
    <row r="3" spans="1:14" outlineLevel="1" x14ac:dyDescent="0.25">
      <c r="I3" s="20"/>
      <c r="J3" s="21"/>
      <c r="K3" s="21"/>
      <c r="L3" s="21"/>
      <c r="M3" s="21"/>
      <c r="N3" s="21"/>
    </row>
    <row r="4" spans="1:14" outlineLevel="1" x14ac:dyDescent="0.25">
      <c r="I4" s="20"/>
      <c r="J4" s="21"/>
      <c r="K4" s="21"/>
      <c r="L4" s="21"/>
      <c r="M4" s="21"/>
      <c r="N4" s="21"/>
    </row>
    <row r="6" spans="1:14" ht="50.25" customHeight="1" x14ac:dyDescent="0.25">
      <c r="A6" s="162" t="s">
        <v>133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5.75" thickBot="1" x14ac:dyDescent="0.3"/>
    <row r="8" spans="1:14" s="1" customFormat="1" ht="15.75" thickBot="1" x14ac:dyDescent="0.3">
      <c r="A8" s="163" t="s">
        <v>0</v>
      </c>
      <c r="B8" s="163" t="s">
        <v>1</v>
      </c>
      <c r="C8" s="163" t="s">
        <v>9</v>
      </c>
      <c r="D8" s="163" t="s">
        <v>2</v>
      </c>
      <c r="E8" s="165" t="s">
        <v>3</v>
      </c>
      <c r="F8" s="166"/>
      <c r="G8" s="167"/>
      <c r="H8" s="165" t="s">
        <v>6</v>
      </c>
      <c r="I8" s="166"/>
      <c r="J8" s="167"/>
      <c r="K8" s="168" t="s">
        <v>16</v>
      </c>
      <c r="L8" s="156" t="s">
        <v>13</v>
      </c>
      <c r="M8" s="156" t="s">
        <v>14</v>
      </c>
      <c r="N8" s="156" t="s">
        <v>15</v>
      </c>
    </row>
    <row r="9" spans="1:14" s="1" customFormat="1" ht="29.25" thickBot="1" x14ac:dyDescent="0.3">
      <c r="A9" s="164"/>
      <c r="B9" s="164"/>
      <c r="C9" s="164"/>
      <c r="D9" s="164"/>
      <c r="E9" s="22" t="s">
        <v>7</v>
      </c>
      <c r="F9" s="39" t="s">
        <v>18</v>
      </c>
      <c r="G9" s="22" t="s">
        <v>5</v>
      </c>
      <c r="H9" s="22" t="s">
        <v>4</v>
      </c>
      <c r="I9" s="39" t="s">
        <v>18</v>
      </c>
      <c r="J9" s="22" t="s">
        <v>5</v>
      </c>
      <c r="K9" s="169"/>
      <c r="L9" s="157"/>
      <c r="M9" s="157"/>
      <c r="N9" s="157"/>
    </row>
    <row r="10" spans="1:14" ht="15.75" thickBot="1" x14ac:dyDescent="0.3">
      <c r="A10" s="24"/>
      <c r="B10" s="158" t="s">
        <v>36</v>
      </c>
      <c r="C10" s="159"/>
      <c r="D10" s="159"/>
      <c r="E10" s="159"/>
      <c r="F10" s="38"/>
      <c r="G10" s="38"/>
      <c r="H10" s="25"/>
      <c r="I10" s="25"/>
      <c r="J10" s="25"/>
      <c r="K10" s="26"/>
      <c r="L10" s="26"/>
      <c r="M10" s="26"/>
      <c r="N10" s="27"/>
    </row>
    <row r="11" spans="1:14" x14ac:dyDescent="0.25">
      <c r="A11" s="40"/>
      <c r="B11" s="73" t="s">
        <v>63</v>
      </c>
      <c r="C11" s="42"/>
      <c r="D11" s="42"/>
      <c r="E11" s="30"/>
      <c r="F11" s="13"/>
      <c r="G11" s="31"/>
      <c r="H11" s="12"/>
      <c r="I11" s="13"/>
      <c r="J11" s="31"/>
      <c r="K11" s="7"/>
      <c r="L11" s="7"/>
      <c r="M11" s="7"/>
      <c r="N11" s="7"/>
    </row>
    <row r="12" spans="1:14" s="48" customFormat="1" ht="57" x14ac:dyDescent="0.25">
      <c r="A12" s="60" t="s">
        <v>48</v>
      </c>
      <c r="B12" s="65" t="s">
        <v>134</v>
      </c>
      <c r="C12" s="61" t="s">
        <v>8</v>
      </c>
      <c r="D12" s="61">
        <f>150+137</f>
        <v>287</v>
      </c>
      <c r="E12" s="55"/>
      <c r="F12" s="62"/>
      <c r="G12" s="67" t="s">
        <v>44</v>
      </c>
      <c r="H12" s="55"/>
      <c r="I12" s="62"/>
      <c r="J12" s="82" t="e">
        <f>D12*G12</f>
        <v>#VALUE!</v>
      </c>
      <c r="K12" s="64"/>
      <c r="L12" s="64"/>
      <c r="M12" s="64"/>
      <c r="N12" s="64"/>
    </row>
    <row r="13" spans="1:14" ht="30" x14ac:dyDescent="0.25">
      <c r="A13" s="53" t="s">
        <v>11</v>
      </c>
      <c r="B13" s="66" t="s">
        <v>135</v>
      </c>
      <c r="C13" s="54" t="s">
        <v>8</v>
      </c>
      <c r="D13" s="54">
        <f>150+137</f>
        <v>287</v>
      </c>
      <c r="E13" s="68" t="s">
        <v>43</v>
      </c>
      <c r="F13" s="69" t="s">
        <v>43</v>
      </c>
      <c r="G13" s="57"/>
      <c r="H13" s="83" t="e">
        <f>D13*E13</f>
        <v>#VALUE!</v>
      </c>
      <c r="I13" s="70" t="e">
        <f>D13*F13</f>
        <v>#VALUE!</v>
      </c>
      <c r="J13" s="57"/>
      <c r="K13" s="59" t="s">
        <v>19</v>
      </c>
      <c r="L13" s="59"/>
      <c r="M13" s="59"/>
      <c r="N13" s="59"/>
    </row>
    <row r="14" spans="1:14" x14ac:dyDescent="0.25">
      <c r="A14" s="53" t="s">
        <v>12</v>
      </c>
      <c r="B14" s="66" t="s">
        <v>51</v>
      </c>
      <c r="C14" s="54" t="s">
        <v>10</v>
      </c>
      <c r="D14" s="54">
        <f>7+6</f>
        <v>13</v>
      </c>
      <c r="E14" s="68" t="s">
        <v>43</v>
      </c>
      <c r="F14" s="69" t="s">
        <v>43</v>
      </c>
      <c r="G14" s="57"/>
      <c r="H14" s="83" t="e">
        <f t="shared" ref="H14:H48" si="0">D14*E14</f>
        <v>#VALUE!</v>
      </c>
      <c r="I14" s="70" t="e">
        <f t="shared" ref="I14:I23" si="1">D14*F14</f>
        <v>#VALUE!</v>
      </c>
      <c r="J14" s="57"/>
      <c r="K14" s="59" t="s">
        <v>19</v>
      </c>
      <c r="L14" s="59"/>
      <c r="M14" s="59"/>
      <c r="N14" s="59"/>
    </row>
    <row r="15" spans="1:14" x14ac:dyDescent="0.25">
      <c r="A15" s="53" t="s">
        <v>82</v>
      </c>
      <c r="B15" s="151" t="s">
        <v>166</v>
      </c>
      <c r="C15" s="54" t="s">
        <v>10</v>
      </c>
      <c r="D15" s="54">
        <f>47+43</f>
        <v>90</v>
      </c>
      <c r="E15" s="68" t="s">
        <v>43</v>
      </c>
      <c r="F15" s="69" t="s">
        <v>43</v>
      </c>
      <c r="G15" s="57"/>
      <c r="H15" s="83" t="e">
        <f t="shared" si="0"/>
        <v>#VALUE!</v>
      </c>
      <c r="I15" s="70" t="e">
        <f t="shared" si="1"/>
        <v>#VALUE!</v>
      </c>
      <c r="J15" s="57"/>
      <c r="K15" s="59" t="s">
        <v>19</v>
      </c>
      <c r="L15" s="59"/>
      <c r="M15" s="59"/>
      <c r="N15" s="59"/>
    </row>
    <row r="16" spans="1:14" x14ac:dyDescent="0.25">
      <c r="A16" s="53" t="s">
        <v>137</v>
      </c>
      <c r="B16" s="151" t="s">
        <v>167</v>
      </c>
      <c r="C16" s="54" t="s">
        <v>10</v>
      </c>
      <c r="D16" s="54">
        <f>61+56</f>
        <v>117</v>
      </c>
      <c r="E16" s="68" t="s">
        <v>43</v>
      </c>
      <c r="F16" s="69" t="s">
        <v>43</v>
      </c>
      <c r="G16" s="57"/>
      <c r="H16" s="83" t="e">
        <f t="shared" si="0"/>
        <v>#VALUE!</v>
      </c>
      <c r="I16" s="70" t="e">
        <f t="shared" si="1"/>
        <v>#VALUE!</v>
      </c>
      <c r="J16" s="57"/>
      <c r="K16" s="59" t="s">
        <v>19</v>
      </c>
      <c r="L16" s="59"/>
      <c r="M16" s="59"/>
      <c r="N16" s="59"/>
    </row>
    <row r="17" spans="1:14" x14ac:dyDescent="0.25">
      <c r="A17" s="53" t="s">
        <v>138</v>
      </c>
      <c r="B17" s="151" t="s">
        <v>168</v>
      </c>
      <c r="C17" s="54" t="s">
        <v>10</v>
      </c>
      <c r="D17" s="54">
        <f>3+3</f>
        <v>6</v>
      </c>
      <c r="E17" s="68" t="s">
        <v>43</v>
      </c>
      <c r="F17" s="69" t="s">
        <v>43</v>
      </c>
      <c r="G17" s="57"/>
      <c r="H17" s="83" t="e">
        <f t="shared" si="0"/>
        <v>#VALUE!</v>
      </c>
      <c r="I17" s="70" t="e">
        <f t="shared" si="1"/>
        <v>#VALUE!</v>
      </c>
      <c r="J17" s="57"/>
      <c r="K17" s="59" t="s">
        <v>19</v>
      </c>
      <c r="L17" s="59"/>
      <c r="M17" s="59"/>
      <c r="N17" s="59"/>
    </row>
    <row r="18" spans="1:14" x14ac:dyDescent="0.25">
      <c r="A18" s="53" t="s">
        <v>170</v>
      </c>
      <c r="B18" s="151" t="s">
        <v>169</v>
      </c>
      <c r="C18" s="54" t="s">
        <v>10</v>
      </c>
      <c r="D18" s="54">
        <f>27</f>
        <v>27</v>
      </c>
      <c r="E18" s="68" t="s">
        <v>43</v>
      </c>
      <c r="F18" s="69" t="s">
        <v>43</v>
      </c>
      <c r="G18" s="57"/>
      <c r="H18" s="83" t="e">
        <f t="shared" si="0"/>
        <v>#VALUE!</v>
      </c>
      <c r="I18" s="70" t="e">
        <f t="shared" si="1"/>
        <v>#VALUE!</v>
      </c>
      <c r="J18" s="57"/>
      <c r="K18" s="59" t="s">
        <v>19</v>
      </c>
      <c r="L18" s="59"/>
      <c r="M18" s="59"/>
      <c r="N18" s="59"/>
    </row>
    <row r="19" spans="1:14" x14ac:dyDescent="0.25">
      <c r="A19" s="53" t="s">
        <v>173</v>
      </c>
      <c r="B19" s="151" t="s">
        <v>171</v>
      </c>
      <c r="C19" s="54" t="s">
        <v>10</v>
      </c>
      <c r="D19" s="54">
        <f>3+3</f>
        <v>6</v>
      </c>
      <c r="E19" s="68" t="s">
        <v>43</v>
      </c>
      <c r="F19" s="69" t="s">
        <v>43</v>
      </c>
      <c r="G19" s="57"/>
      <c r="H19" s="83" t="e">
        <f t="shared" si="0"/>
        <v>#VALUE!</v>
      </c>
      <c r="I19" s="70" t="e">
        <f t="shared" si="1"/>
        <v>#VALUE!</v>
      </c>
      <c r="J19" s="57"/>
      <c r="K19" s="59" t="s">
        <v>19</v>
      </c>
      <c r="L19" s="59"/>
      <c r="M19" s="59"/>
      <c r="N19" s="59"/>
    </row>
    <row r="20" spans="1:14" ht="30" x14ac:dyDescent="0.25">
      <c r="A20" s="53" t="s">
        <v>174</v>
      </c>
      <c r="B20" s="151" t="s">
        <v>172</v>
      </c>
      <c r="C20" s="54" t="s">
        <v>10</v>
      </c>
      <c r="D20" s="54">
        <f>17+22</f>
        <v>39</v>
      </c>
      <c r="E20" s="68" t="s">
        <v>43</v>
      </c>
      <c r="F20" s="69" t="s">
        <v>43</v>
      </c>
      <c r="G20" s="57"/>
      <c r="H20" s="83" t="e">
        <f t="shared" si="0"/>
        <v>#VALUE!</v>
      </c>
      <c r="I20" s="70" t="e">
        <f t="shared" si="1"/>
        <v>#VALUE!</v>
      </c>
      <c r="J20" s="57"/>
      <c r="K20" s="59" t="s">
        <v>19</v>
      </c>
      <c r="L20" s="59"/>
      <c r="M20" s="59"/>
      <c r="N20" s="59"/>
    </row>
    <row r="21" spans="1:14" ht="30" x14ac:dyDescent="0.25">
      <c r="A21" s="53" t="s">
        <v>175</v>
      </c>
      <c r="B21" s="150" t="s">
        <v>164</v>
      </c>
      <c r="C21" s="54" t="s">
        <v>10</v>
      </c>
      <c r="D21" s="54">
        <f>316+288</f>
        <v>604</v>
      </c>
      <c r="E21" s="68" t="s">
        <v>43</v>
      </c>
      <c r="F21" s="69" t="s">
        <v>43</v>
      </c>
      <c r="G21" s="57"/>
      <c r="H21" s="83" t="e">
        <f t="shared" si="0"/>
        <v>#VALUE!</v>
      </c>
      <c r="I21" s="70" t="e">
        <f t="shared" si="1"/>
        <v>#VALUE!</v>
      </c>
      <c r="J21" s="57"/>
      <c r="K21" s="59" t="s">
        <v>19</v>
      </c>
      <c r="L21" s="59"/>
      <c r="M21" s="59"/>
      <c r="N21" s="59"/>
    </row>
    <row r="22" spans="1:14" x14ac:dyDescent="0.25">
      <c r="A22" s="53" t="s">
        <v>176</v>
      </c>
      <c r="B22" s="66" t="s">
        <v>165</v>
      </c>
      <c r="C22" s="54" t="s">
        <v>10</v>
      </c>
      <c r="D22" s="54">
        <f>110+100</f>
        <v>210</v>
      </c>
      <c r="E22" s="68" t="s">
        <v>43</v>
      </c>
      <c r="F22" s="69" t="s">
        <v>43</v>
      </c>
      <c r="G22" s="57"/>
      <c r="H22" s="83" t="e">
        <f t="shared" si="0"/>
        <v>#VALUE!</v>
      </c>
      <c r="I22" s="70" t="e">
        <f t="shared" si="1"/>
        <v>#VALUE!</v>
      </c>
      <c r="J22" s="57"/>
      <c r="K22" s="59" t="s">
        <v>19</v>
      </c>
      <c r="L22" s="59"/>
      <c r="M22" s="59"/>
      <c r="N22" s="59"/>
    </row>
    <row r="23" spans="1:14" ht="30" x14ac:dyDescent="0.25">
      <c r="A23" s="53" t="s">
        <v>177</v>
      </c>
      <c r="B23" s="66" t="s">
        <v>136</v>
      </c>
      <c r="C23" s="54" t="s">
        <v>10</v>
      </c>
      <c r="D23" s="54">
        <f>94+86</f>
        <v>180</v>
      </c>
      <c r="E23" s="68" t="s">
        <v>43</v>
      </c>
      <c r="F23" s="69" t="s">
        <v>43</v>
      </c>
      <c r="G23" s="57"/>
      <c r="H23" s="83" t="e">
        <f t="shared" si="0"/>
        <v>#VALUE!</v>
      </c>
      <c r="I23" s="70" t="e">
        <f t="shared" si="1"/>
        <v>#VALUE!</v>
      </c>
      <c r="J23" s="57"/>
      <c r="K23" s="59" t="s">
        <v>19</v>
      </c>
      <c r="L23" s="59"/>
      <c r="M23" s="59"/>
      <c r="N23" s="59"/>
    </row>
    <row r="24" spans="1:14" ht="57" x14ac:dyDescent="0.25">
      <c r="A24" s="60" t="s">
        <v>49</v>
      </c>
      <c r="B24" s="65" t="s">
        <v>160</v>
      </c>
      <c r="C24" s="61" t="s">
        <v>8</v>
      </c>
      <c r="D24" s="61">
        <f>50+30</f>
        <v>80</v>
      </c>
      <c r="E24" s="55"/>
      <c r="F24" s="62"/>
      <c r="G24" s="67" t="s">
        <v>44</v>
      </c>
      <c r="H24" s="58"/>
      <c r="I24" s="62"/>
      <c r="J24" s="82" t="e">
        <f>D24*G24</f>
        <v>#VALUE!</v>
      </c>
      <c r="K24" s="64"/>
      <c r="L24" s="64"/>
      <c r="M24" s="64"/>
      <c r="N24" s="64"/>
    </row>
    <row r="25" spans="1:14" ht="30" x14ac:dyDescent="0.25">
      <c r="A25" s="53" t="s">
        <v>83</v>
      </c>
      <c r="B25" s="66" t="s">
        <v>183</v>
      </c>
      <c r="C25" s="54" t="s">
        <v>8</v>
      </c>
      <c r="D25" s="54">
        <f>50+30</f>
        <v>80</v>
      </c>
      <c r="E25" s="68" t="s">
        <v>43</v>
      </c>
      <c r="F25" s="69" t="s">
        <v>43</v>
      </c>
      <c r="G25" s="57"/>
      <c r="H25" s="83" t="e">
        <f t="shared" si="0"/>
        <v>#VALUE!</v>
      </c>
      <c r="I25" s="70" t="e">
        <f>D25*F25</f>
        <v>#VALUE!</v>
      </c>
      <c r="J25" s="57"/>
      <c r="K25" s="59" t="s">
        <v>19</v>
      </c>
      <c r="L25" s="59"/>
      <c r="M25" s="59"/>
      <c r="N25" s="59"/>
    </row>
    <row r="26" spans="1:14" x14ac:dyDescent="0.25">
      <c r="A26" s="53" t="s">
        <v>84</v>
      </c>
      <c r="B26" s="151" t="s">
        <v>166</v>
      </c>
      <c r="C26" s="54" t="s">
        <v>10</v>
      </c>
      <c r="D26" s="54">
        <f>17+10</f>
        <v>27</v>
      </c>
      <c r="E26" s="68" t="s">
        <v>43</v>
      </c>
      <c r="F26" s="69" t="s">
        <v>43</v>
      </c>
      <c r="G26" s="57"/>
      <c r="H26" s="83" t="e">
        <f t="shared" si="0"/>
        <v>#VALUE!</v>
      </c>
      <c r="I26" s="70" t="e">
        <f t="shared" ref="I26:I29" si="2">D26*F26</f>
        <v>#VALUE!</v>
      </c>
      <c r="J26" s="57"/>
      <c r="K26" s="59" t="s">
        <v>19</v>
      </c>
      <c r="L26" s="59"/>
      <c r="M26" s="59"/>
      <c r="N26" s="59"/>
    </row>
    <row r="27" spans="1:14" x14ac:dyDescent="0.25">
      <c r="A27" s="53" t="s">
        <v>179</v>
      </c>
      <c r="B27" s="151" t="s">
        <v>178</v>
      </c>
      <c r="C27" s="54" t="s">
        <v>10</v>
      </c>
      <c r="D27" s="54">
        <f>26+16</f>
        <v>42</v>
      </c>
      <c r="E27" s="68" t="s">
        <v>43</v>
      </c>
      <c r="F27" s="69" t="s">
        <v>43</v>
      </c>
      <c r="G27" s="57"/>
      <c r="H27" s="83" t="e">
        <f t="shared" si="0"/>
        <v>#VALUE!</v>
      </c>
      <c r="I27" s="70" t="e">
        <f t="shared" si="2"/>
        <v>#VALUE!</v>
      </c>
      <c r="J27" s="57"/>
      <c r="K27" s="59" t="s">
        <v>19</v>
      </c>
      <c r="L27" s="59"/>
      <c r="M27" s="59"/>
      <c r="N27" s="59"/>
    </row>
    <row r="28" spans="1:14" x14ac:dyDescent="0.25">
      <c r="A28" s="53" t="s">
        <v>180</v>
      </c>
      <c r="B28" s="151" t="s">
        <v>167</v>
      </c>
      <c r="C28" s="54" t="s">
        <v>10</v>
      </c>
      <c r="D28" s="54">
        <f>4+3</f>
        <v>7</v>
      </c>
      <c r="E28" s="68" t="s">
        <v>43</v>
      </c>
      <c r="F28" s="69" t="s">
        <v>43</v>
      </c>
      <c r="G28" s="57"/>
      <c r="H28" s="83" t="e">
        <f t="shared" si="0"/>
        <v>#VALUE!</v>
      </c>
      <c r="I28" s="70" t="e">
        <f t="shared" si="2"/>
        <v>#VALUE!</v>
      </c>
      <c r="J28" s="57"/>
      <c r="K28" s="59" t="s">
        <v>19</v>
      </c>
      <c r="L28" s="59"/>
      <c r="M28" s="59"/>
      <c r="N28" s="59"/>
    </row>
    <row r="29" spans="1:14" ht="30" x14ac:dyDescent="0.25">
      <c r="A29" s="53" t="s">
        <v>181</v>
      </c>
      <c r="B29" s="150" t="s">
        <v>201</v>
      </c>
      <c r="C29" s="54" t="s">
        <v>10</v>
      </c>
      <c r="D29" s="54">
        <f>97+59</f>
        <v>156</v>
      </c>
      <c r="E29" s="68" t="s">
        <v>43</v>
      </c>
      <c r="F29" s="69" t="s">
        <v>43</v>
      </c>
      <c r="G29" s="57"/>
      <c r="H29" s="83" t="e">
        <f t="shared" si="0"/>
        <v>#VALUE!</v>
      </c>
      <c r="I29" s="70" t="e">
        <f t="shared" si="2"/>
        <v>#VALUE!</v>
      </c>
      <c r="J29" s="57"/>
      <c r="K29" s="59" t="s">
        <v>19</v>
      </c>
      <c r="L29" s="59"/>
      <c r="M29" s="59"/>
      <c r="N29" s="59"/>
    </row>
    <row r="30" spans="1:14" ht="30" x14ac:dyDescent="0.25">
      <c r="A30" s="53" t="s">
        <v>182</v>
      </c>
      <c r="B30" s="66" t="s">
        <v>47</v>
      </c>
      <c r="C30" s="54" t="s">
        <v>10</v>
      </c>
      <c r="D30" s="54">
        <f>40+22</f>
        <v>62</v>
      </c>
      <c r="E30" s="68" t="s">
        <v>43</v>
      </c>
      <c r="F30" s="69" t="s">
        <v>43</v>
      </c>
      <c r="G30" s="57"/>
      <c r="H30" s="83" t="e">
        <f t="shared" si="0"/>
        <v>#VALUE!</v>
      </c>
      <c r="I30" s="70" t="e">
        <f>D30*F30</f>
        <v>#VALUE!</v>
      </c>
      <c r="J30" s="57"/>
      <c r="K30" s="59" t="s">
        <v>19</v>
      </c>
      <c r="L30" s="59"/>
      <c r="M30" s="59"/>
      <c r="N30" s="59"/>
    </row>
    <row r="31" spans="1:14" s="48" customFormat="1" ht="57" x14ac:dyDescent="0.25">
      <c r="A31" s="60" t="s">
        <v>52</v>
      </c>
      <c r="B31" s="65" t="s">
        <v>161</v>
      </c>
      <c r="C31" s="61" t="s">
        <v>8</v>
      </c>
      <c r="D31" s="61">
        <f>320+280</f>
        <v>600</v>
      </c>
      <c r="E31" s="55"/>
      <c r="F31" s="62"/>
      <c r="G31" s="67" t="s">
        <v>44</v>
      </c>
      <c r="H31" s="58"/>
      <c r="I31" s="62"/>
      <c r="J31" s="82" t="e">
        <f>D31*G31</f>
        <v>#VALUE!</v>
      </c>
      <c r="K31" s="64"/>
      <c r="L31" s="64"/>
      <c r="M31" s="64"/>
      <c r="N31" s="64"/>
    </row>
    <row r="32" spans="1:14" ht="30" x14ac:dyDescent="0.25">
      <c r="A32" s="53" t="s">
        <v>85</v>
      </c>
      <c r="B32" s="66" t="s">
        <v>191</v>
      </c>
      <c r="C32" s="54" t="s">
        <v>8</v>
      </c>
      <c r="D32" s="54">
        <f>320+280</f>
        <v>600</v>
      </c>
      <c r="E32" s="68" t="s">
        <v>43</v>
      </c>
      <c r="F32" s="70" t="s">
        <v>43</v>
      </c>
      <c r="G32" s="57"/>
      <c r="H32" s="83" t="e">
        <f t="shared" si="0"/>
        <v>#VALUE!</v>
      </c>
      <c r="I32" s="70" t="e">
        <f>D32*F32</f>
        <v>#VALUE!</v>
      </c>
      <c r="J32" s="57"/>
      <c r="K32" s="59" t="s">
        <v>19</v>
      </c>
      <c r="L32" s="59"/>
      <c r="M32" s="59"/>
      <c r="N32" s="59"/>
    </row>
    <row r="33" spans="1:14" x14ac:dyDescent="0.25">
      <c r="A33" s="53" t="s">
        <v>86</v>
      </c>
      <c r="B33" s="151" t="s">
        <v>166</v>
      </c>
      <c r="C33" s="54" t="s">
        <v>10</v>
      </c>
      <c r="D33" s="54">
        <f>84+74</f>
        <v>158</v>
      </c>
      <c r="E33" s="68" t="s">
        <v>43</v>
      </c>
      <c r="F33" s="70" t="s">
        <v>43</v>
      </c>
      <c r="G33" s="57"/>
      <c r="H33" s="83" t="e">
        <f t="shared" si="0"/>
        <v>#VALUE!</v>
      </c>
      <c r="I33" s="70" t="e">
        <f t="shared" ref="I33:I39" si="3">D33*F33</f>
        <v>#VALUE!</v>
      </c>
      <c r="J33" s="57"/>
      <c r="K33" s="59" t="s">
        <v>19</v>
      </c>
      <c r="L33" s="59"/>
      <c r="M33" s="59"/>
      <c r="N33" s="59"/>
    </row>
    <row r="34" spans="1:14" x14ac:dyDescent="0.25">
      <c r="A34" s="53" t="s">
        <v>87</v>
      </c>
      <c r="B34" s="151" t="s">
        <v>167</v>
      </c>
      <c r="C34" s="54" t="s">
        <v>10</v>
      </c>
      <c r="D34" s="54">
        <f>164+144</f>
        <v>308</v>
      </c>
      <c r="E34" s="68" t="s">
        <v>43</v>
      </c>
      <c r="F34" s="70" t="s">
        <v>43</v>
      </c>
      <c r="G34" s="57"/>
      <c r="H34" s="83" t="e">
        <f t="shared" si="0"/>
        <v>#VALUE!</v>
      </c>
      <c r="I34" s="70" t="e">
        <f t="shared" si="3"/>
        <v>#VALUE!</v>
      </c>
      <c r="J34" s="57"/>
      <c r="K34" s="59" t="s">
        <v>19</v>
      </c>
      <c r="L34" s="59"/>
      <c r="M34" s="59"/>
      <c r="N34" s="59"/>
    </row>
    <row r="35" spans="1:14" x14ac:dyDescent="0.25">
      <c r="A35" s="53" t="s">
        <v>184</v>
      </c>
      <c r="B35" s="151" t="s">
        <v>190</v>
      </c>
      <c r="C35" s="54" t="s">
        <v>10</v>
      </c>
      <c r="D35" s="54">
        <f>10+9</f>
        <v>19</v>
      </c>
      <c r="E35" s="68" t="s">
        <v>43</v>
      </c>
      <c r="F35" s="70" t="s">
        <v>43</v>
      </c>
      <c r="G35" s="57"/>
      <c r="H35" s="83" t="e">
        <f t="shared" si="0"/>
        <v>#VALUE!</v>
      </c>
      <c r="I35" s="70" t="e">
        <f t="shared" si="3"/>
        <v>#VALUE!</v>
      </c>
      <c r="J35" s="57"/>
      <c r="K35" s="59" t="s">
        <v>19</v>
      </c>
      <c r="L35" s="59"/>
      <c r="M35" s="59"/>
      <c r="N35" s="59"/>
    </row>
    <row r="36" spans="1:14" ht="30" x14ac:dyDescent="0.25">
      <c r="A36" s="53" t="s">
        <v>185</v>
      </c>
      <c r="B36" s="151" t="s">
        <v>192</v>
      </c>
      <c r="C36" s="54" t="s">
        <v>10</v>
      </c>
      <c r="D36" s="54">
        <f>66+58</f>
        <v>124</v>
      </c>
      <c r="E36" s="68" t="s">
        <v>43</v>
      </c>
      <c r="F36" s="70" t="s">
        <v>43</v>
      </c>
      <c r="G36" s="57"/>
      <c r="H36" s="83" t="e">
        <f t="shared" si="0"/>
        <v>#VALUE!</v>
      </c>
      <c r="I36" s="70" t="e">
        <f t="shared" si="3"/>
        <v>#VALUE!</v>
      </c>
      <c r="J36" s="57"/>
      <c r="K36" s="59" t="s">
        <v>19</v>
      </c>
      <c r="L36" s="59"/>
      <c r="M36" s="59"/>
      <c r="N36" s="59"/>
    </row>
    <row r="37" spans="1:14" ht="30" x14ac:dyDescent="0.25">
      <c r="A37" s="53" t="s">
        <v>186</v>
      </c>
      <c r="B37" s="151" t="s">
        <v>172</v>
      </c>
      <c r="C37" s="54" t="s">
        <v>10</v>
      </c>
      <c r="D37" s="54">
        <f>60+62</f>
        <v>122</v>
      </c>
      <c r="E37" s="68" t="s">
        <v>43</v>
      </c>
      <c r="F37" s="70" t="s">
        <v>43</v>
      </c>
      <c r="G37" s="57"/>
      <c r="H37" s="83" t="e">
        <f t="shared" si="0"/>
        <v>#VALUE!</v>
      </c>
      <c r="I37" s="70" t="e">
        <f t="shared" si="3"/>
        <v>#VALUE!</v>
      </c>
      <c r="J37" s="57"/>
      <c r="K37" s="59" t="s">
        <v>19</v>
      </c>
      <c r="L37" s="59"/>
      <c r="M37" s="59"/>
      <c r="N37" s="59"/>
    </row>
    <row r="38" spans="1:14" ht="30" x14ac:dyDescent="0.25">
      <c r="A38" s="53" t="s">
        <v>187</v>
      </c>
      <c r="B38" s="150" t="s">
        <v>200</v>
      </c>
      <c r="C38" s="54" t="s">
        <v>10</v>
      </c>
      <c r="D38" s="54">
        <f>537+471</f>
        <v>1008</v>
      </c>
      <c r="E38" s="68" t="s">
        <v>43</v>
      </c>
      <c r="F38" s="70" t="s">
        <v>43</v>
      </c>
      <c r="G38" s="57"/>
      <c r="H38" s="83" t="e">
        <f t="shared" si="0"/>
        <v>#VALUE!</v>
      </c>
      <c r="I38" s="70" t="e">
        <f t="shared" si="3"/>
        <v>#VALUE!</v>
      </c>
      <c r="J38" s="57"/>
      <c r="K38" s="59" t="s">
        <v>19</v>
      </c>
      <c r="L38" s="59"/>
      <c r="M38" s="59"/>
      <c r="N38" s="59"/>
    </row>
    <row r="39" spans="1:14" x14ac:dyDescent="0.25">
      <c r="A39" s="53" t="s">
        <v>188</v>
      </c>
      <c r="B39" s="66" t="s">
        <v>165</v>
      </c>
      <c r="C39" s="54" t="s">
        <v>10</v>
      </c>
      <c r="D39" s="54">
        <f>18+18</f>
        <v>36</v>
      </c>
      <c r="E39" s="68" t="s">
        <v>43</v>
      </c>
      <c r="F39" s="70" t="s">
        <v>43</v>
      </c>
      <c r="G39" s="57"/>
      <c r="H39" s="83" t="e">
        <f t="shared" si="0"/>
        <v>#VALUE!</v>
      </c>
      <c r="I39" s="70" t="e">
        <f t="shared" si="3"/>
        <v>#VALUE!</v>
      </c>
      <c r="J39" s="57"/>
      <c r="K39" s="59" t="s">
        <v>19</v>
      </c>
      <c r="L39" s="59"/>
      <c r="M39" s="59"/>
      <c r="N39" s="59"/>
    </row>
    <row r="40" spans="1:14" ht="30" x14ac:dyDescent="0.25">
      <c r="A40" s="53" t="s">
        <v>189</v>
      </c>
      <c r="B40" s="66" t="s">
        <v>136</v>
      </c>
      <c r="C40" s="54" t="s">
        <v>10</v>
      </c>
      <c r="D40" s="54">
        <f>291+255</f>
        <v>546</v>
      </c>
      <c r="E40" s="68" t="s">
        <v>43</v>
      </c>
      <c r="F40" s="70" t="s">
        <v>43</v>
      </c>
      <c r="G40" s="57"/>
      <c r="H40" s="83" t="e">
        <f t="shared" si="0"/>
        <v>#VALUE!</v>
      </c>
      <c r="I40" s="70" t="e">
        <f>D40*F40</f>
        <v>#VALUE!</v>
      </c>
      <c r="J40" s="57"/>
      <c r="K40" s="59" t="s">
        <v>19</v>
      </c>
      <c r="L40" s="59"/>
      <c r="M40" s="59"/>
      <c r="N40" s="59"/>
    </row>
    <row r="41" spans="1:14" s="48" customFormat="1" ht="57" x14ac:dyDescent="0.25">
      <c r="A41" s="60" t="s">
        <v>53</v>
      </c>
      <c r="B41" s="65" t="s">
        <v>162</v>
      </c>
      <c r="C41" s="61" t="s">
        <v>8</v>
      </c>
      <c r="D41" s="29">
        <f>70+61</f>
        <v>131</v>
      </c>
      <c r="E41" s="55"/>
      <c r="F41" s="62"/>
      <c r="G41" s="67" t="s">
        <v>44</v>
      </c>
      <c r="H41" s="58"/>
      <c r="I41" s="62"/>
      <c r="J41" s="82" t="e">
        <f>D41*G41</f>
        <v>#VALUE!</v>
      </c>
      <c r="K41" s="64"/>
      <c r="L41" s="64"/>
      <c r="M41" s="64"/>
      <c r="N41" s="64"/>
    </row>
    <row r="42" spans="1:14" ht="30" x14ac:dyDescent="0.25">
      <c r="A42" s="53" t="s">
        <v>39</v>
      </c>
      <c r="B42" s="66" t="s">
        <v>193</v>
      </c>
      <c r="C42" s="54" t="s">
        <v>8</v>
      </c>
      <c r="D42" s="54">
        <f>70+61</f>
        <v>131</v>
      </c>
      <c r="E42" s="68" t="s">
        <v>43</v>
      </c>
      <c r="F42" s="81" t="s">
        <v>43</v>
      </c>
      <c r="G42" s="57"/>
      <c r="H42" s="83" t="e">
        <f t="shared" si="0"/>
        <v>#VALUE!</v>
      </c>
      <c r="I42" s="70" t="e">
        <f>D42*F42</f>
        <v>#VALUE!</v>
      </c>
      <c r="J42" s="57"/>
      <c r="K42" s="59" t="s">
        <v>19</v>
      </c>
      <c r="L42" s="59"/>
      <c r="M42" s="59"/>
      <c r="N42" s="59"/>
    </row>
    <row r="43" spans="1:14" x14ac:dyDescent="0.25">
      <c r="A43" s="53" t="s">
        <v>40</v>
      </c>
      <c r="B43" s="151" t="s">
        <v>166</v>
      </c>
      <c r="C43" s="54" t="s">
        <v>10</v>
      </c>
      <c r="D43" s="54">
        <f>17+15</f>
        <v>32</v>
      </c>
      <c r="E43" s="68" t="s">
        <v>43</v>
      </c>
      <c r="F43" s="81" t="s">
        <v>43</v>
      </c>
      <c r="G43" s="152"/>
      <c r="H43" s="83" t="e">
        <f t="shared" si="0"/>
        <v>#VALUE!</v>
      </c>
      <c r="I43" s="70" t="e">
        <f t="shared" ref="I43:I48" si="4">D43*F43</f>
        <v>#VALUE!</v>
      </c>
      <c r="J43" s="57"/>
      <c r="K43" s="59" t="s">
        <v>19</v>
      </c>
      <c r="L43" s="59"/>
      <c r="M43" s="59"/>
      <c r="N43" s="59"/>
    </row>
    <row r="44" spans="1:14" x14ac:dyDescent="0.25">
      <c r="A44" s="53" t="s">
        <v>195</v>
      </c>
      <c r="B44" s="151" t="s">
        <v>167</v>
      </c>
      <c r="C44" s="54" t="s">
        <v>10</v>
      </c>
      <c r="D44" s="54">
        <f>39+34</f>
        <v>73</v>
      </c>
      <c r="E44" s="68" t="s">
        <v>43</v>
      </c>
      <c r="F44" s="81" t="s">
        <v>43</v>
      </c>
      <c r="G44" s="152"/>
      <c r="H44" s="83" t="e">
        <f t="shared" si="0"/>
        <v>#VALUE!</v>
      </c>
      <c r="I44" s="70" t="e">
        <f t="shared" si="4"/>
        <v>#VALUE!</v>
      </c>
      <c r="J44" s="57"/>
      <c r="K44" s="59" t="s">
        <v>19</v>
      </c>
      <c r="L44" s="59"/>
      <c r="M44" s="59"/>
      <c r="N44" s="59"/>
    </row>
    <row r="45" spans="1:14" ht="30" x14ac:dyDescent="0.25">
      <c r="A45" s="53" t="s">
        <v>196</v>
      </c>
      <c r="B45" s="151" t="s">
        <v>192</v>
      </c>
      <c r="C45" s="54" t="s">
        <v>10</v>
      </c>
      <c r="D45" s="54">
        <f>12+10</f>
        <v>22</v>
      </c>
      <c r="E45" s="68" t="s">
        <v>43</v>
      </c>
      <c r="F45" s="81" t="s">
        <v>43</v>
      </c>
      <c r="G45" s="152"/>
      <c r="H45" s="83" t="e">
        <f t="shared" si="0"/>
        <v>#VALUE!</v>
      </c>
      <c r="I45" s="70" t="e">
        <f t="shared" si="4"/>
        <v>#VALUE!</v>
      </c>
      <c r="J45" s="57"/>
      <c r="K45" s="59" t="s">
        <v>19</v>
      </c>
      <c r="L45" s="59"/>
      <c r="M45" s="59"/>
      <c r="N45" s="59"/>
    </row>
    <row r="46" spans="1:14" ht="30" x14ac:dyDescent="0.25">
      <c r="A46" s="53" t="s">
        <v>197</v>
      </c>
      <c r="B46" s="151" t="s">
        <v>172</v>
      </c>
      <c r="C46" s="54" t="s">
        <v>10</v>
      </c>
      <c r="D46" s="54">
        <f>17+17</f>
        <v>34</v>
      </c>
      <c r="E46" s="68" t="s">
        <v>43</v>
      </c>
      <c r="F46" s="81" t="s">
        <v>43</v>
      </c>
      <c r="G46" s="152"/>
      <c r="H46" s="83" t="e">
        <f t="shared" si="0"/>
        <v>#VALUE!</v>
      </c>
      <c r="I46" s="70" t="e">
        <f t="shared" si="4"/>
        <v>#VALUE!</v>
      </c>
      <c r="J46" s="57"/>
      <c r="K46" s="59" t="s">
        <v>19</v>
      </c>
      <c r="L46" s="59"/>
      <c r="M46" s="59"/>
      <c r="N46" s="59"/>
    </row>
    <row r="47" spans="1:14" ht="30" x14ac:dyDescent="0.25">
      <c r="A47" s="53" t="s">
        <v>198</v>
      </c>
      <c r="B47" s="150" t="s">
        <v>194</v>
      </c>
      <c r="C47" s="54" t="s">
        <v>10</v>
      </c>
      <c r="D47" s="54">
        <f>98+86</f>
        <v>184</v>
      </c>
      <c r="E47" s="68" t="s">
        <v>43</v>
      </c>
      <c r="F47" s="81" t="s">
        <v>43</v>
      </c>
      <c r="G47" s="152"/>
      <c r="H47" s="83" t="e">
        <f t="shared" si="0"/>
        <v>#VALUE!</v>
      </c>
      <c r="I47" s="70" t="e">
        <f t="shared" si="4"/>
        <v>#VALUE!</v>
      </c>
      <c r="J47" s="57"/>
      <c r="K47" s="59" t="s">
        <v>19</v>
      </c>
      <c r="L47" s="59"/>
      <c r="M47" s="59"/>
      <c r="N47" s="59"/>
    </row>
    <row r="48" spans="1:14" ht="30" x14ac:dyDescent="0.25">
      <c r="A48" s="53" t="s">
        <v>199</v>
      </c>
      <c r="B48" s="66" t="s">
        <v>50</v>
      </c>
      <c r="C48" s="54" t="s">
        <v>10</v>
      </c>
      <c r="D48" s="54">
        <f>121+105</f>
        <v>226</v>
      </c>
      <c r="E48" s="68" t="s">
        <v>43</v>
      </c>
      <c r="F48" s="81" t="s">
        <v>43</v>
      </c>
      <c r="G48" s="152"/>
      <c r="H48" s="83" t="e">
        <f t="shared" si="0"/>
        <v>#VALUE!</v>
      </c>
      <c r="I48" s="70" t="e">
        <f t="shared" si="4"/>
        <v>#VALUE!</v>
      </c>
      <c r="J48" s="57"/>
      <c r="K48" s="59" t="s">
        <v>19</v>
      </c>
      <c r="L48" s="59"/>
      <c r="M48" s="59"/>
      <c r="N48" s="59"/>
    </row>
    <row r="49" spans="1:14" ht="57" x14ac:dyDescent="0.25">
      <c r="A49" s="29">
        <v>5</v>
      </c>
      <c r="B49" s="45" t="s">
        <v>30</v>
      </c>
      <c r="C49" s="29" t="s">
        <v>8</v>
      </c>
      <c r="D49" s="29">
        <f>2150+2020</f>
        <v>4170</v>
      </c>
      <c r="E49" s="14"/>
      <c r="F49" s="15"/>
      <c r="G49" s="6" t="s">
        <v>44</v>
      </c>
      <c r="H49" s="58"/>
      <c r="I49" s="15"/>
      <c r="J49" s="50" t="e">
        <f>D49*G49</f>
        <v>#VALUE!</v>
      </c>
      <c r="K49" s="8"/>
      <c r="L49" s="8"/>
      <c r="M49" s="8"/>
      <c r="N49" s="8"/>
    </row>
    <row r="50" spans="1:14" x14ac:dyDescent="0.25">
      <c r="A50" s="28" t="s">
        <v>22</v>
      </c>
      <c r="B50" s="8" t="s">
        <v>25</v>
      </c>
      <c r="C50" s="3" t="s">
        <v>10</v>
      </c>
      <c r="D50" s="3">
        <f>740+670</f>
        <v>1410</v>
      </c>
      <c r="E50" s="4" t="s">
        <v>43</v>
      </c>
      <c r="F50" s="5" t="s">
        <v>43</v>
      </c>
      <c r="G50" s="16"/>
      <c r="H50" s="4" t="e">
        <f>D50*E50</f>
        <v>#VALUE!</v>
      </c>
      <c r="I50" s="5" t="e">
        <f>D50*F50</f>
        <v>#VALUE!</v>
      </c>
      <c r="J50" s="16"/>
      <c r="K50" s="3" t="s">
        <v>19</v>
      </c>
      <c r="L50" s="8"/>
      <c r="M50" s="8"/>
      <c r="N50" s="8"/>
    </row>
    <row r="51" spans="1:14" ht="45" x14ac:dyDescent="0.25">
      <c r="A51" s="28" t="s">
        <v>88</v>
      </c>
      <c r="B51" s="8" t="s">
        <v>57</v>
      </c>
      <c r="C51" s="3" t="s">
        <v>8</v>
      </c>
      <c r="D51" s="3">
        <f>2150+2020</f>
        <v>4170</v>
      </c>
      <c r="E51" s="4" t="s">
        <v>43</v>
      </c>
      <c r="F51" s="5" t="s">
        <v>43</v>
      </c>
      <c r="G51" s="16"/>
      <c r="H51" s="4" t="e">
        <f t="shared" ref="H51:H52" si="5">D51*E51</f>
        <v>#VALUE!</v>
      </c>
      <c r="I51" s="5" t="e">
        <f t="shared" ref="I51:I52" si="6">D51*F51</f>
        <v>#VALUE!</v>
      </c>
      <c r="J51" s="16"/>
      <c r="K51" s="3" t="s">
        <v>19</v>
      </c>
      <c r="L51" s="8"/>
      <c r="M51" s="8"/>
      <c r="N51" s="8"/>
    </row>
    <row r="52" spans="1:14" x14ac:dyDescent="0.25">
      <c r="A52" s="28" t="s">
        <v>89</v>
      </c>
      <c r="B52" s="8" t="s">
        <v>54</v>
      </c>
      <c r="C52" s="3" t="s">
        <v>10</v>
      </c>
      <c r="D52" s="3">
        <f>210+196</f>
        <v>406</v>
      </c>
      <c r="E52" s="4" t="s">
        <v>43</v>
      </c>
      <c r="F52" s="5" t="s">
        <v>43</v>
      </c>
      <c r="G52" s="16"/>
      <c r="H52" s="4" t="e">
        <f t="shared" si="5"/>
        <v>#VALUE!</v>
      </c>
      <c r="I52" s="5" t="e">
        <f t="shared" si="6"/>
        <v>#VALUE!</v>
      </c>
      <c r="J52" s="16"/>
      <c r="K52" s="3" t="s">
        <v>19</v>
      </c>
      <c r="L52" s="8"/>
      <c r="M52" s="8"/>
      <c r="N52" s="8"/>
    </row>
    <row r="53" spans="1:14" ht="57" x14ac:dyDescent="0.25">
      <c r="A53" s="29">
        <v>6</v>
      </c>
      <c r="B53" s="45" t="s">
        <v>26</v>
      </c>
      <c r="C53" s="29" t="s">
        <v>10</v>
      </c>
      <c r="D53" s="29">
        <f>5+5</f>
        <v>10</v>
      </c>
      <c r="E53" s="14"/>
      <c r="F53" s="15"/>
      <c r="G53" s="6" t="s">
        <v>44</v>
      </c>
      <c r="H53" s="17"/>
      <c r="I53" s="15"/>
      <c r="J53" s="50" t="e">
        <f t="shared" ref="J53:J54" si="7">D53*G53</f>
        <v>#VALUE!</v>
      </c>
      <c r="K53" s="3"/>
      <c r="L53" s="8"/>
      <c r="M53" s="8"/>
      <c r="N53" s="8"/>
    </row>
    <row r="54" spans="1:14" ht="57" x14ac:dyDescent="0.25">
      <c r="A54" s="29">
        <v>7</v>
      </c>
      <c r="B54" s="45" t="s">
        <v>27</v>
      </c>
      <c r="C54" s="29" t="s">
        <v>10</v>
      </c>
      <c r="D54" s="29">
        <f>1+2</f>
        <v>3</v>
      </c>
      <c r="E54" s="14"/>
      <c r="F54" s="15"/>
      <c r="G54" s="6" t="s">
        <v>44</v>
      </c>
      <c r="H54" s="17"/>
      <c r="I54" s="15"/>
      <c r="J54" s="50" t="e">
        <f t="shared" si="7"/>
        <v>#VALUE!</v>
      </c>
      <c r="K54" s="3"/>
      <c r="L54" s="8"/>
      <c r="M54" s="8"/>
      <c r="N54" s="8"/>
    </row>
    <row r="55" spans="1:14" ht="42.75" x14ac:dyDescent="0.25">
      <c r="A55" s="29">
        <v>8</v>
      </c>
      <c r="B55" s="45" t="s">
        <v>28</v>
      </c>
      <c r="C55" s="29" t="s">
        <v>8</v>
      </c>
      <c r="D55" s="29">
        <f>430+435</f>
        <v>865</v>
      </c>
      <c r="E55" s="14"/>
      <c r="F55" s="15"/>
      <c r="G55" s="6" t="s">
        <v>44</v>
      </c>
      <c r="H55" s="17"/>
      <c r="I55" s="15"/>
      <c r="J55" s="50" t="e">
        <f>D55*G55</f>
        <v>#VALUE!</v>
      </c>
      <c r="K55" s="3"/>
      <c r="L55" s="8"/>
      <c r="M55" s="8"/>
      <c r="N55" s="8"/>
    </row>
    <row r="56" spans="1:14" x14ac:dyDescent="0.25">
      <c r="A56" s="28" t="s">
        <v>41</v>
      </c>
      <c r="B56" s="8" t="s">
        <v>25</v>
      </c>
      <c r="C56" s="3" t="s">
        <v>10</v>
      </c>
      <c r="D56" s="3">
        <f>138+138</f>
        <v>276</v>
      </c>
      <c r="E56" s="4" t="s">
        <v>43</v>
      </c>
      <c r="F56" s="5" t="s">
        <v>43</v>
      </c>
      <c r="G56" s="16"/>
      <c r="H56" s="4" t="e">
        <f t="shared" ref="H56:H58" si="8">D56*E56</f>
        <v>#VALUE!</v>
      </c>
      <c r="I56" s="5" t="e">
        <f t="shared" ref="I56:I58" si="9">D56*F56</f>
        <v>#VALUE!</v>
      </c>
      <c r="J56" s="51"/>
      <c r="K56" s="3" t="s">
        <v>19</v>
      </c>
      <c r="L56" s="8"/>
      <c r="M56" s="8"/>
      <c r="N56" s="8"/>
    </row>
    <row r="57" spans="1:14" ht="45" x14ac:dyDescent="0.25">
      <c r="A57" s="28" t="s">
        <v>90</v>
      </c>
      <c r="B57" s="8" t="s">
        <v>56</v>
      </c>
      <c r="C57" s="3" t="s">
        <v>8</v>
      </c>
      <c r="D57" s="3">
        <f>430+435</f>
        <v>865</v>
      </c>
      <c r="E57" s="4" t="s">
        <v>43</v>
      </c>
      <c r="F57" s="5" t="s">
        <v>43</v>
      </c>
      <c r="G57" s="16"/>
      <c r="H57" s="4" t="e">
        <f t="shared" si="8"/>
        <v>#VALUE!</v>
      </c>
      <c r="I57" s="5" t="e">
        <f t="shared" si="9"/>
        <v>#VALUE!</v>
      </c>
      <c r="J57" s="51"/>
      <c r="K57" s="3" t="s">
        <v>19</v>
      </c>
      <c r="L57" s="8"/>
      <c r="M57" s="8"/>
      <c r="N57" s="8"/>
    </row>
    <row r="58" spans="1:14" x14ac:dyDescent="0.25">
      <c r="A58" s="28" t="s">
        <v>91</v>
      </c>
      <c r="B58" s="8" t="s">
        <v>55</v>
      </c>
      <c r="C58" s="3" t="s">
        <v>10</v>
      </c>
      <c r="D58" s="3">
        <f>42+42</f>
        <v>84</v>
      </c>
      <c r="E58" s="4" t="s">
        <v>43</v>
      </c>
      <c r="F58" s="5" t="s">
        <v>43</v>
      </c>
      <c r="G58" s="16"/>
      <c r="H58" s="4" t="e">
        <f t="shared" si="8"/>
        <v>#VALUE!</v>
      </c>
      <c r="I58" s="5" t="e">
        <f t="shared" si="9"/>
        <v>#VALUE!</v>
      </c>
      <c r="J58" s="51"/>
      <c r="K58" s="3" t="s">
        <v>19</v>
      </c>
      <c r="L58" s="8"/>
      <c r="M58" s="8"/>
      <c r="N58" s="8"/>
    </row>
    <row r="59" spans="1:14" ht="57" x14ac:dyDescent="0.25">
      <c r="A59" s="29">
        <v>9</v>
      </c>
      <c r="B59" s="45" t="s">
        <v>29</v>
      </c>
      <c r="C59" s="29" t="s">
        <v>10</v>
      </c>
      <c r="D59" s="29">
        <f>878+828</f>
        <v>1706</v>
      </c>
      <c r="E59" s="14"/>
      <c r="F59" s="15"/>
      <c r="G59" s="6" t="s">
        <v>44</v>
      </c>
      <c r="H59" s="17"/>
      <c r="I59" s="15"/>
      <c r="J59" s="50" t="e">
        <f>D59*G59</f>
        <v>#VALUE!</v>
      </c>
      <c r="K59" s="3"/>
      <c r="L59" s="8"/>
      <c r="M59" s="8"/>
      <c r="N59" s="8"/>
    </row>
    <row r="60" spans="1:14" ht="30" x14ac:dyDescent="0.25">
      <c r="A60" s="28" t="s">
        <v>93</v>
      </c>
      <c r="B60" s="8" t="s">
        <v>58</v>
      </c>
      <c r="C60" s="3" t="s">
        <v>10</v>
      </c>
      <c r="D60" s="3">
        <f>14+12</f>
        <v>26</v>
      </c>
      <c r="E60" s="71" t="s">
        <v>43</v>
      </c>
      <c r="F60" s="5" t="s">
        <v>43</v>
      </c>
      <c r="G60" s="51"/>
      <c r="H60" s="4" t="e">
        <f>D60*E60</f>
        <v>#VALUE!</v>
      </c>
      <c r="I60" s="5" t="e">
        <f>D60*F60</f>
        <v>#VALUE!</v>
      </c>
      <c r="J60" s="51"/>
      <c r="K60" s="3" t="s">
        <v>19</v>
      </c>
      <c r="L60" s="8"/>
      <c r="M60" s="8"/>
      <c r="N60" s="8"/>
    </row>
    <row r="61" spans="1:14" ht="30" x14ac:dyDescent="0.25">
      <c r="A61" s="28" t="s">
        <v>94</v>
      </c>
      <c r="B61" s="8" t="s">
        <v>59</v>
      </c>
      <c r="C61" s="29"/>
      <c r="D61" s="18">
        <f>720+672</f>
        <v>1392</v>
      </c>
      <c r="E61" s="71" t="s">
        <v>43</v>
      </c>
      <c r="F61" s="5" t="s">
        <v>43</v>
      </c>
      <c r="G61" s="51"/>
      <c r="H61" s="4" t="e">
        <f>D61*E61</f>
        <v>#VALUE!</v>
      </c>
      <c r="I61" s="5" t="e">
        <f>D61*F61</f>
        <v>#VALUE!</v>
      </c>
      <c r="J61" s="51"/>
      <c r="K61" s="3" t="s">
        <v>19</v>
      </c>
      <c r="L61" s="8"/>
      <c r="M61" s="8"/>
      <c r="N61" s="8"/>
    </row>
    <row r="62" spans="1:14" ht="30" x14ac:dyDescent="0.25">
      <c r="A62" s="28" t="s">
        <v>92</v>
      </c>
      <c r="B62" s="8" t="s">
        <v>60</v>
      </c>
      <c r="C62" s="3" t="s">
        <v>10</v>
      </c>
      <c r="D62" s="3">
        <f>144+144</f>
        <v>288</v>
      </c>
      <c r="E62" s="71" t="s">
        <v>43</v>
      </c>
      <c r="F62" s="5" t="s">
        <v>43</v>
      </c>
      <c r="G62" s="16"/>
      <c r="H62" s="4" t="e">
        <f t="shared" ref="H62:H66" si="10">D62*E62</f>
        <v>#VALUE!</v>
      </c>
      <c r="I62" s="5" t="e">
        <f t="shared" ref="I62:I66" si="11">D62*F62</f>
        <v>#VALUE!</v>
      </c>
      <c r="J62" s="16"/>
      <c r="K62" s="3" t="s">
        <v>19</v>
      </c>
      <c r="L62" s="8"/>
      <c r="M62" s="8"/>
      <c r="N62" s="8"/>
    </row>
    <row r="63" spans="1:14" s="48" customFormat="1" ht="28.5" x14ac:dyDescent="0.25">
      <c r="A63" s="72" t="s">
        <v>95</v>
      </c>
      <c r="B63" s="45" t="s">
        <v>61</v>
      </c>
      <c r="C63" s="29" t="s">
        <v>10</v>
      </c>
      <c r="D63" s="29">
        <f>3+3</f>
        <v>6</v>
      </c>
      <c r="E63" s="14"/>
      <c r="F63" s="23"/>
      <c r="G63" s="6" t="s">
        <v>44</v>
      </c>
      <c r="H63" s="14"/>
      <c r="I63" s="23"/>
      <c r="J63" s="50" t="e">
        <f>D63*G63</f>
        <v>#VALUE!</v>
      </c>
      <c r="K63" s="29"/>
      <c r="L63" s="47"/>
      <c r="M63" s="47"/>
      <c r="N63" s="47"/>
    </row>
    <row r="64" spans="1:14" ht="60" x14ac:dyDescent="0.25">
      <c r="A64" s="28" t="s">
        <v>23</v>
      </c>
      <c r="B64" s="46" t="s">
        <v>62</v>
      </c>
      <c r="C64" s="3"/>
      <c r="D64" s="3">
        <f>3+3</f>
        <v>6</v>
      </c>
      <c r="E64" s="71" t="s">
        <v>43</v>
      </c>
      <c r="F64" s="5" t="s">
        <v>43</v>
      </c>
      <c r="G64" s="16"/>
      <c r="H64" s="4" t="e">
        <f>D64*E64</f>
        <v>#VALUE!</v>
      </c>
      <c r="I64" s="5" t="e">
        <f>D64*F64</f>
        <v>#VALUE!</v>
      </c>
      <c r="J64" s="16"/>
      <c r="K64" s="3" t="s">
        <v>19</v>
      </c>
      <c r="L64" s="8"/>
      <c r="M64" s="8"/>
      <c r="N64" s="8"/>
    </row>
    <row r="65" spans="1:14" ht="28.5" x14ac:dyDescent="0.25">
      <c r="A65" s="43" t="s">
        <v>96</v>
      </c>
      <c r="B65" s="45" t="s">
        <v>37</v>
      </c>
      <c r="C65" s="44" t="s">
        <v>10</v>
      </c>
      <c r="D65" s="44">
        <f>4+4</f>
        <v>8</v>
      </c>
      <c r="E65" s="14"/>
      <c r="F65" s="15"/>
      <c r="G65" s="6" t="s">
        <v>44</v>
      </c>
      <c r="H65" s="17"/>
      <c r="I65" s="15"/>
      <c r="J65" s="50" t="e">
        <f>D65*G65</f>
        <v>#VALUE!</v>
      </c>
      <c r="K65" s="3"/>
      <c r="L65" s="8"/>
      <c r="M65" s="8"/>
      <c r="N65" s="8"/>
    </row>
    <row r="66" spans="1:14" ht="45.75" thickBot="1" x14ac:dyDescent="0.3">
      <c r="A66" s="19" t="s">
        <v>42</v>
      </c>
      <c r="B66" s="46" t="s">
        <v>38</v>
      </c>
      <c r="C66" s="18" t="s">
        <v>10</v>
      </c>
      <c r="D66" s="138">
        <f>4+4</f>
        <v>8</v>
      </c>
      <c r="E66" s="136" t="s">
        <v>43</v>
      </c>
      <c r="F66" s="96" t="s">
        <v>43</v>
      </c>
      <c r="G66" s="135"/>
      <c r="H66" s="4" t="e">
        <f t="shared" si="10"/>
        <v>#VALUE!</v>
      </c>
      <c r="I66" s="5" t="e">
        <f t="shared" si="11"/>
        <v>#VALUE!</v>
      </c>
      <c r="J66" s="51"/>
      <c r="K66" s="116" t="s">
        <v>19</v>
      </c>
      <c r="L66" s="8"/>
      <c r="M66" s="8"/>
      <c r="N66" s="8"/>
    </row>
    <row r="67" spans="1:14" ht="28.5" x14ac:dyDescent="0.25">
      <c r="A67" s="43" t="s">
        <v>97</v>
      </c>
      <c r="B67" s="142" t="s">
        <v>145</v>
      </c>
      <c r="C67" s="143" t="s">
        <v>17</v>
      </c>
      <c r="D67" s="44">
        <v>6</v>
      </c>
      <c r="E67" s="14"/>
      <c r="F67" s="23"/>
      <c r="G67" s="6" t="s">
        <v>44</v>
      </c>
      <c r="H67" s="144"/>
      <c r="I67" s="23"/>
      <c r="J67" s="50" t="e">
        <f>D67*G67</f>
        <v>#VALUE!</v>
      </c>
      <c r="K67" s="141"/>
      <c r="L67" s="8"/>
      <c r="M67" s="8"/>
      <c r="N67" s="8"/>
    </row>
    <row r="68" spans="1:14" ht="45" x14ac:dyDescent="0.25">
      <c r="A68" s="19" t="s">
        <v>35</v>
      </c>
      <c r="B68" s="137" t="s">
        <v>146</v>
      </c>
      <c r="C68" s="138" t="s">
        <v>10</v>
      </c>
      <c r="D68" s="138">
        <f>3+3</f>
        <v>6</v>
      </c>
      <c r="E68" s="136" t="s">
        <v>43</v>
      </c>
      <c r="F68" s="96" t="s">
        <v>43</v>
      </c>
      <c r="G68" s="135"/>
      <c r="H68" s="87" t="e">
        <f>D68*E68</f>
        <v>#VALUE!</v>
      </c>
      <c r="I68" s="5" t="e">
        <f>D68*F68</f>
        <v>#VALUE!</v>
      </c>
      <c r="J68" s="140"/>
      <c r="K68" s="3" t="s">
        <v>19</v>
      </c>
      <c r="L68" s="8"/>
      <c r="M68" s="8"/>
      <c r="N68" s="8"/>
    </row>
    <row r="69" spans="1:14" x14ac:dyDescent="0.25">
      <c r="A69" s="19" t="s">
        <v>98</v>
      </c>
      <c r="B69" s="46" t="s">
        <v>139</v>
      </c>
      <c r="C69" s="138" t="s">
        <v>17</v>
      </c>
      <c r="D69" s="138">
        <v>6</v>
      </c>
      <c r="E69" s="136" t="s">
        <v>43</v>
      </c>
      <c r="F69" s="96" t="s">
        <v>43</v>
      </c>
      <c r="G69" s="135"/>
      <c r="H69" s="87" t="e">
        <f t="shared" ref="H69:H71" si="12">D69*E69</f>
        <v>#VALUE!</v>
      </c>
      <c r="I69" s="5" t="e">
        <f t="shared" ref="I69:I71" si="13">D69*F69</f>
        <v>#VALUE!</v>
      </c>
      <c r="J69" s="140"/>
      <c r="K69" s="3" t="s">
        <v>19</v>
      </c>
      <c r="L69" s="8"/>
      <c r="M69" s="8"/>
      <c r="N69" s="8"/>
    </row>
    <row r="70" spans="1:14" x14ac:dyDescent="0.25">
      <c r="A70" s="19" t="s">
        <v>147</v>
      </c>
      <c r="B70" s="46" t="s">
        <v>140</v>
      </c>
      <c r="C70" s="138" t="s">
        <v>10</v>
      </c>
      <c r="D70" s="138">
        <v>6</v>
      </c>
      <c r="E70" s="136" t="s">
        <v>43</v>
      </c>
      <c r="F70" s="96" t="s">
        <v>43</v>
      </c>
      <c r="G70" s="135"/>
      <c r="H70" s="87" t="e">
        <f t="shared" si="12"/>
        <v>#VALUE!</v>
      </c>
      <c r="I70" s="5" t="e">
        <f t="shared" si="13"/>
        <v>#VALUE!</v>
      </c>
      <c r="J70" s="140"/>
      <c r="K70" s="3" t="s">
        <v>19</v>
      </c>
      <c r="L70" s="8"/>
      <c r="M70" s="8"/>
      <c r="N70" s="8"/>
    </row>
    <row r="71" spans="1:14" ht="45" x14ac:dyDescent="0.25">
      <c r="A71" s="19" t="s">
        <v>148</v>
      </c>
      <c r="B71" s="46" t="s">
        <v>141</v>
      </c>
      <c r="C71" s="138" t="s">
        <v>10</v>
      </c>
      <c r="D71" s="138">
        <v>6</v>
      </c>
      <c r="E71" s="136" t="s">
        <v>43</v>
      </c>
      <c r="F71" s="96" t="s">
        <v>43</v>
      </c>
      <c r="G71" s="135"/>
      <c r="H71" s="87" t="e">
        <f t="shared" si="12"/>
        <v>#VALUE!</v>
      </c>
      <c r="I71" s="5" t="e">
        <f t="shared" si="13"/>
        <v>#VALUE!</v>
      </c>
      <c r="J71" s="140"/>
      <c r="K71" s="3" t="s">
        <v>19</v>
      </c>
      <c r="L71" s="8"/>
      <c r="M71" s="8"/>
      <c r="N71" s="8"/>
    </row>
    <row r="72" spans="1:14" s="48" customFormat="1" ht="28.5" x14ac:dyDescent="0.25">
      <c r="A72" s="43" t="s">
        <v>99</v>
      </c>
      <c r="B72" s="142" t="s">
        <v>142</v>
      </c>
      <c r="C72" s="143" t="s">
        <v>17</v>
      </c>
      <c r="D72" s="143">
        <v>6</v>
      </c>
      <c r="E72" s="111"/>
      <c r="F72" s="145"/>
      <c r="G72" s="6" t="s">
        <v>44</v>
      </c>
      <c r="H72" s="144"/>
      <c r="I72" s="23"/>
      <c r="J72" s="50" t="e">
        <f>D72*G72</f>
        <v>#VALUE!</v>
      </c>
      <c r="K72" s="29"/>
      <c r="L72" s="47"/>
      <c r="M72" s="47"/>
      <c r="N72" s="47"/>
    </row>
    <row r="73" spans="1:14" ht="30" x14ac:dyDescent="0.25">
      <c r="A73" s="19" t="s">
        <v>24</v>
      </c>
      <c r="B73" s="137" t="s">
        <v>149</v>
      </c>
      <c r="C73" s="138" t="s">
        <v>17</v>
      </c>
      <c r="D73" s="138">
        <v>6</v>
      </c>
      <c r="E73" s="136" t="s">
        <v>43</v>
      </c>
      <c r="F73" s="96" t="s">
        <v>43</v>
      </c>
      <c r="G73" s="135"/>
      <c r="H73" s="87" t="e">
        <f>D73*E73</f>
        <v>#VALUE!</v>
      </c>
      <c r="I73" s="5" t="e">
        <f>D73*F73</f>
        <v>#VALUE!</v>
      </c>
      <c r="J73" s="140"/>
      <c r="K73" s="3" t="s">
        <v>19</v>
      </c>
      <c r="L73" s="8"/>
      <c r="M73" s="8"/>
      <c r="N73" s="8"/>
    </row>
    <row r="74" spans="1:14" ht="45" x14ac:dyDescent="0.25">
      <c r="A74" s="19" t="s">
        <v>100</v>
      </c>
      <c r="B74" s="46" t="s">
        <v>143</v>
      </c>
      <c r="C74" s="138" t="s">
        <v>10</v>
      </c>
      <c r="D74" s="138">
        <v>6</v>
      </c>
      <c r="E74" s="136" t="s">
        <v>43</v>
      </c>
      <c r="F74" s="96" t="s">
        <v>43</v>
      </c>
      <c r="G74" s="135"/>
      <c r="H74" s="87" t="e">
        <f>D74*E74</f>
        <v>#VALUE!</v>
      </c>
      <c r="I74" s="5" t="e">
        <f>D74*F74</f>
        <v>#VALUE!</v>
      </c>
      <c r="J74" s="140"/>
      <c r="K74" s="3" t="s">
        <v>19</v>
      </c>
      <c r="L74" s="8"/>
      <c r="M74" s="8"/>
      <c r="N74" s="8"/>
    </row>
    <row r="75" spans="1:14" ht="42.75" x14ac:dyDescent="0.25">
      <c r="A75" s="43" t="s">
        <v>101</v>
      </c>
      <c r="B75" s="142" t="s">
        <v>151</v>
      </c>
      <c r="C75" s="143" t="s">
        <v>17</v>
      </c>
      <c r="D75" s="143">
        <v>6</v>
      </c>
      <c r="E75" s="111"/>
      <c r="F75" s="145"/>
      <c r="G75" s="6" t="s">
        <v>44</v>
      </c>
      <c r="H75" s="144"/>
      <c r="I75" s="23"/>
      <c r="J75" s="50" t="e">
        <f>D75*G75</f>
        <v>#VALUE!</v>
      </c>
      <c r="K75" s="3"/>
      <c r="L75" s="8"/>
      <c r="M75" s="8"/>
      <c r="N75" s="8"/>
    </row>
    <row r="76" spans="1:14" ht="30" x14ac:dyDescent="0.25">
      <c r="A76" s="19" t="s">
        <v>102</v>
      </c>
      <c r="B76" s="137" t="s">
        <v>150</v>
      </c>
      <c r="C76" s="138" t="s">
        <v>10</v>
      </c>
      <c r="D76" s="138">
        <v>6</v>
      </c>
      <c r="E76" s="136" t="s">
        <v>43</v>
      </c>
      <c r="F76" s="96" t="s">
        <v>43</v>
      </c>
      <c r="G76" s="135"/>
      <c r="H76" s="87" t="e">
        <f>D76*E76</f>
        <v>#VALUE!</v>
      </c>
      <c r="I76" s="5" t="e">
        <f>D76*F76</f>
        <v>#VALUE!</v>
      </c>
      <c r="J76" s="140"/>
      <c r="K76" s="3" t="s">
        <v>19</v>
      </c>
      <c r="L76" s="8"/>
      <c r="M76" s="8"/>
      <c r="N76" s="8"/>
    </row>
    <row r="77" spans="1:14" x14ac:dyDescent="0.25">
      <c r="A77" s="19" t="s">
        <v>103</v>
      </c>
      <c r="B77" s="46" t="s">
        <v>139</v>
      </c>
      <c r="C77" s="138" t="s">
        <v>10</v>
      </c>
      <c r="D77" s="138">
        <v>6</v>
      </c>
      <c r="E77" s="136" t="s">
        <v>43</v>
      </c>
      <c r="F77" s="96" t="s">
        <v>43</v>
      </c>
      <c r="G77" s="135"/>
      <c r="H77" s="87" t="e">
        <f t="shared" ref="H77:H79" si="14">D77*E77</f>
        <v>#VALUE!</v>
      </c>
      <c r="I77" s="5" t="e">
        <f t="shared" ref="I77:I79" si="15">D77*F77</f>
        <v>#VALUE!</v>
      </c>
      <c r="J77" s="140"/>
      <c r="K77" s="3" t="s">
        <v>19</v>
      </c>
      <c r="L77" s="8"/>
      <c r="M77" s="8"/>
      <c r="N77" s="8"/>
    </row>
    <row r="78" spans="1:14" x14ac:dyDescent="0.25">
      <c r="A78" s="19" t="s">
        <v>152</v>
      </c>
      <c r="B78" s="46" t="s">
        <v>140</v>
      </c>
      <c r="C78" s="138" t="s">
        <v>10</v>
      </c>
      <c r="D78" s="138">
        <v>6</v>
      </c>
      <c r="E78" s="136" t="s">
        <v>43</v>
      </c>
      <c r="F78" s="96" t="s">
        <v>43</v>
      </c>
      <c r="G78" s="135"/>
      <c r="H78" s="87" t="e">
        <f t="shared" si="14"/>
        <v>#VALUE!</v>
      </c>
      <c r="I78" s="5" t="e">
        <f t="shared" si="15"/>
        <v>#VALUE!</v>
      </c>
      <c r="J78" s="140"/>
      <c r="K78" s="3" t="s">
        <v>19</v>
      </c>
      <c r="L78" s="8"/>
      <c r="M78" s="8"/>
      <c r="N78" s="8"/>
    </row>
    <row r="79" spans="1:14" ht="45" x14ac:dyDescent="0.25">
      <c r="A79" s="19" t="s">
        <v>153</v>
      </c>
      <c r="B79" s="46" t="s">
        <v>141</v>
      </c>
      <c r="C79" s="138" t="s">
        <v>10</v>
      </c>
      <c r="D79" s="138">
        <v>6</v>
      </c>
      <c r="E79" s="136" t="s">
        <v>43</v>
      </c>
      <c r="F79" s="96" t="s">
        <v>43</v>
      </c>
      <c r="G79" s="135"/>
      <c r="H79" s="87" t="e">
        <f t="shared" si="14"/>
        <v>#VALUE!</v>
      </c>
      <c r="I79" s="5" t="e">
        <f t="shared" si="15"/>
        <v>#VALUE!</v>
      </c>
      <c r="J79" s="140"/>
      <c r="K79" s="3" t="s">
        <v>19</v>
      </c>
      <c r="L79" s="8"/>
      <c r="M79" s="8"/>
      <c r="N79" s="8"/>
    </row>
    <row r="80" spans="1:14" ht="42.75" x14ac:dyDescent="0.25">
      <c r="A80" s="43" t="s">
        <v>104</v>
      </c>
      <c r="B80" s="142" t="s">
        <v>144</v>
      </c>
      <c r="C80" s="143" t="s">
        <v>17</v>
      </c>
      <c r="D80" s="143">
        <v>6</v>
      </c>
      <c r="E80" s="111"/>
      <c r="F80" s="145"/>
      <c r="G80" s="6" t="s">
        <v>44</v>
      </c>
      <c r="H80" s="144"/>
      <c r="I80" s="23"/>
      <c r="J80" s="50" t="e">
        <f>D80*G80</f>
        <v>#VALUE!</v>
      </c>
      <c r="K80" s="3"/>
      <c r="L80" s="8"/>
      <c r="M80" s="8"/>
      <c r="N80" s="8"/>
    </row>
    <row r="81" spans="1:14" ht="30" x14ac:dyDescent="0.25">
      <c r="A81" s="19" t="s">
        <v>105</v>
      </c>
      <c r="B81" s="137" t="s">
        <v>154</v>
      </c>
      <c r="C81" s="138" t="s">
        <v>10</v>
      </c>
      <c r="D81" s="138">
        <v>6</v>
      </c>
      <c r="E81" s="136" t="s">
        <v>43</v>
      </c>
      <c r="F81" s="96" t="s">
        <v>43</v>
      </c>
      <c r="G81" s="97"/>
      <c r="H81" s="87" t="e">
        <f>D81*E81</f>
        <v>#VALUE!</v>
      </c>
      <c r="I81" s="5" t="e">
        <f>D81*F81</f>
        <v>#VALUE!</v>
      </c>
      <c r="J81" s="140"/>
      <c r="K81" s="116" t="s">
        <v>19</v>
      </c>
      <c r="L81" s="8"/>
      <c r="M81" s="8"/>
      <c r="N81" s="8"/>
    </row>
    <row r="82" spans="1:14" ht="45" x14ac:dyDescent="0.25">
      <c r="A82" s="19" t="s">
        <v>106</v>
      </c>
      <c r="B82" s="137" t="s">
        <v>155</v>
      </c>
      <c r="C82" s="138" t="s">
        <v>10</v>
      </c>
      <c r="D82" s="138">
        <v>6</v>
      </c>
      <c r="E82" s="136" t="s">
        <v>43</v>
      </c>
      <c r="F82" s="96" t="s">
        <v>43</v>
      </c>
      <c r="G82" s="97"/>
      <c r="H82" s="87" t="e">
        <f t="shared" ref="H82:H84" si="16">D82*E82</f>
        <v>#VALUE!</v>
      </c>
      <c r="I82" s="5" t="e">
        <f t="shared" ref="I82:I84" si="17">D82*F82</f>
        <v>#VALUE!</v>
      </c>
      <c r="J82" s="140"/>
      <c r="K82" s="116" t="s">
        <v>19</v>
      </c>
      <c r="L82" s="8"/>
      <c r="M82" s="8"/>
      <c r="N82" s="8"/>
    </row>
    <row r="83" spans="1:14" x14ac:dyDescent="0.25">
      <c r="A83" s="19" t="s">
        <v>158</v>
      </c>
      <c r="B83" s="137" t="s">
        <v>156</v>
      </c>
      <c r="C83" s="138" t="s">
        <v>10</v>
      </c>
      <c r="D83" s="138">
        <v>6</v>
      </c>
      <c r="E83" s="136" t="s">
        <v>43</v>
      </c>
      <c r="F83" s="96" t="s">
        <v>43</v>
      </c>
      <c r="G83" s="97"/>
      <c r="H83" s="87" t="e">
        <f t="shared" si="16"/>
        <v>#VALUE!</v>
      </c>
      <c r="I83" s="5" t="e">
        <f t="shared" si="17"/>
        <v>#VALUE!</v>
      </c>
      <c r="J83" s="140"/>
      <c r="K83" s="116" t="s">
        <v>19</v>
      </c>
      <c r="L83" s="8"/>
      <c r="M83" s="8"/>
      <c r="N83" s="8"/>
    </row>
    <row r="84" spans="1:14" ht="30.75" thickBot="1" x14ac:dyDescent="0.3">
      <c r="A84" s="19" t="s">
        <v>159</v>
      </c>
      <c r="B84" s="137" t="s">
        <v>157</v>
      </c>
      <c r="C84" s="138" t="s">
        <v>10</v>
      </c>
      <c r="D84" s="138">
        <v>6</v>
      </c>
      <c r="E84" s="136" t="s">
        <v>43</v>
      </c>
      <c r="F84" s="96" t="s">
        <v>43</v>
      </c>
      <c r="G84" s="97"/>
      <c r="H84" s="87" t="e">
        <f t="shared" si="16"/>
        <v>#VALUE!</v>
      </c>
      <c r="I84" s="5" t="e">
        <f t="shared" si="17"/>
        <v>#VALUE!</v>
      </c>
      <c r="J84" s="140"/>
      <c r="K84" s="116" t="s">
        <v>19</v>
      </c>
      <c r="L84" s="8"/>
      <c r="M84" s="8"/>
      <c r="N84" s="8"/>
    </row>
    <row r="85" spans="1:14" ht="21.75" customHeight="1" thickBot="1" x14ac:dyDescent="0.3">
      <c r="A85" s="19"/>
      <c r="B85" s="100" t="s">
        <v>65</v>
      </c>
      <c r="C85" s="94"/>
      <c r="D85" s="146"/>
      <c r="E85" s="147"/>
      <c r="F85" s="148"/>
      <c r="G85" s="149"/>
      <c r="H85" s="139" t="e">
        <f>SUM(H13:H84)</f>
        <v>#VALUE!</v>
      </c>
      <c r="I85" s="139" t="e">
        <f>SUM(I13:I84)</f>
        <v>#VALUE!</v>
      </c>
      <c r="J85" s="139" t="e">
        <f>J12+J24+J31+J41+J49+J53+J54+J55+J59+J63+J65+J67+J72+J75+J80</f>
        <v>#VALUE!</v>
      </c>
      <c r="K85" s="79"/>
      <c r="L85" s="8"/>
      <c r="M85" s="8"/>
      <c r="N85" s="8"/>
    </row>
    <row r="86" spans="1:14" ht="29.25" customHeight="1" x14ac:dyDescent="0.25">
      <c r="A86" s="19"/>
      <c r="B86" s="170" t="s">
        <v>64</v>
      </c>
      <c r="C86" s="171"/>
      <c r="D86" s="172"/>
      <c r="E86" s="172"/>
      <c r="F86" s="172"/>
      <c r="G86" s="173"/>
      <c r="H86" s="17"/>
      <c r="I86" s="15"/>
      <c r="J86" s="51"/>
      <c r="K86" s="3"/>
      <c r="L86" s="8"/>
      <c r="M86" s="8"/>
      <c r="N86" s="8"/>
    </row>
    <row r="87" spans="1:14" ht="57" x14ac:dyDescent="0.25">
      <c r="A87" s="134" t="s">
        <v>97</v>
      </c>
      <c r="B87" s="65" t="s">
        <v>163</v>
      </c>
      <c r="C87" s="61" t="s">
        <v>8</v>
      </c>
      <c r="D87" s="84">
        <f>57+75</f>
        <v>132</v>
      </c>
      <c r="E87" s="76"/>
      <c r="F87" s="76"/>
      <c r="G87" s="86" t="s">
        <v>44</v>
      </c>
      <c r="H87" s="75"/>
      <c r="I87" s="15"/>
      <c r="J87" s="82" t="e">
        <f>D87*G87</f>
        <v>#VALUE!</v>
      </c>
      <c r="K87" s="3"/>
      <c r="L87" s="8"/>
      <c r="M87" s="8"/>
      <c r="N87" s="8"/>
    </row>
    <row r="88" spans="1:14" ht="30" customHeight="1" x14ac:dyDescent="0.25">
      <c r="A88" s="19" t="s">
        <v>35</v>
      </c>
      <c r="B88" s="66" t="s">
        <v>191</v>
      </c>
      <c r="C88" s="54" t="s">
        <v>8</v>
      </c>
      <c r="D88" s="77">
        <f>57+75</f>
        <v>132</v>
      </c>
      <c r="E88" s="88" t="s">
        <v>43</v>
      </c>
      <c r="F88" s="89" t="s">
        <v>43</v>
      </c>
      <c r="G88" s="76"/>
      <c r="H88" s="87" t="e">
        <f>D88*E88</f>
        <v>#VALUE!</v>
      </c>
      <c r="I88" s="70" t="e">
        <f>D88*F88</f>
        <v>#VALUE!</v>
      </c>
      <c r="J88" s="51"/>
      <c r="K88" s="3" t="s">
        <v>19</v>
      </c>
      <c r="L88" s="8"/>
      <c r="M88" s="8"/>
      <c r="N88" s="8"/>
    </row>
    <row r="89" spans="1:14" x14ac:dyDescent="0.25">
      <c r="A89" s="53" t="s">
        <v>98</v>
      </c>
      <c r="B89" s="151" t="s">
        <v>166</v>
      </c>
      <c r="C89" s="54" t="s">
        <v>10</v>
      </c>
      <c r="D89" s="77">
        <f>18+35</f>
        <v>53</v>
      </c>
      <c r="E89" s="88" t="s">
        <v>43</v>
      </c>
      <c r="F89" s="89" t="s">
        <v>43</v>
      </c>
      <c r="G89" s="76"/>
      <c r="H89" s="87" t="e">
        <f t="shared" ref="H89:H96" si="18">D89*E89</f>
        <v>#VALUE!</v>
      </c>
      <c r="I89" s="70" t="e">
        <f t="shared" ref="I89:I96" si="19">D89*F89</f>
        <v>#VALUE!</v>
      </c>
      <c r="J89" s="51"/>
      <c r="K89" s="3" t="s">
        <v>19</v>
      </c>
      <c r="L89" s="8"/>
      <c r="M89" s="8"/>
      <c r="N89" s="8"/>
    </row>
    <row r="90" spans="1:14" x14ac:dyDescent="0.25">
      <c r="A90" s="19" t="s">
        <v>147</v>
      </c>
      <c r="B90" s="151" t="s">
        <v>167</v>
      </c>
      <c r="C90" s="54" t="s">
        <v>10</v>
      </c>
      <c r="D90" s="77">
        <f>29+50</f>
        <v>79</v>
      </c>
      <c r="E90" s="88" t="s">
        <v>43</v>
      </c>
      <c r="F90" s="89" t="s">
        <v>43</v>
      </c>
      <c r="G90" s="76"/>
      <c r="H90" s="87" t="e">
        <f t="shared" si="18"/>
        <v>#VALUE!</v>
      </c>
      <c r="I90" s="70" t="e">
        <f t="shared" si="19"/>
        <v>#VALUE!</v>
      </c>
      <c r="J90" s="51"/>
      <c r="K90" s="3" t="s">
        <v>19</v>
      </c>
      <c r="L90" s="8"/>
      <c r="M90" s="8"/>
      <c r="N90" s="8"/>
    </row>
    <row r="91" spans="1:14" x14ac:dyDescent="0.25">
      <c r="A91" s="53" t="s">
        <v>148</v>
      </c>
      <c r="B91" s="151" t="s">
        <v>190</v>
      </c>
      <c r="C91" s="54" t="s">
        <v>10</v>
      </c>
      <c r="D91" s="77">
        <f>4+7</f>
        <v>11</v>
      </c>
      <c r="E91" s="88" t="s">
        <v>43</v>
      </c>
      <c r="F91" s="89" t="s">
        <v>43</v>
      </c>
      <c r="G91" s="76"/>
      <c r="H91" s="87" t="e">
        <f t="shared" si="18"/>
        <v>#VALUE!</v>
      </c>
      <c r="I91" s="70" t="e">
        <f t="shared" si="19"/>
        <v>#VALUE!</v>
      </c>
      <c r="J91" s="51"/>
      <c r="K91" s="3" t="s">
        <v>19</v>
      </c>
      <c r="L91" s="8"/>
      <c r="M91" s="8"/>
      <c r="N91" s="8"/>
    </row>
    <row r="92" spans="1:14" ht="30" customHeight="1" x14ac:dyDescent="0.25">
      <c r="A92" s="19" t="s">
        <v>202</v>
      </c>
      <c r="B92" s="151" t="s">
        <v>192</v>
      </c>
      <c r="C92" s="54" t="s">
        <v>10</v>
      </c>
      <c r="D92" s="77">
        <f>5+10</f>
        <v>15</v>
      </c>
      <c r="E92" s="88" t="s">
        <v>43</v>
      </c>
      <c r="F92" s="89" t="s">
        <v>43</v>
      </c>
      <c r="G92" s="76"/>
      <c r="H92" s="87" t="e">
        <f t="shared" si="18"/>
        <v>#VALUE!</v>
      </c>
      <c r="I92" s="70" t="e">
        <f t="shared" si="19"/>
        <v>#VALUE!</v>
      </c>
      <c r="J92" s="51"/>
      <c r="K92" s="3" t="s">
        <v>19</v>
      </c>
      <c r="L92" s="8"/>
      <c r="M92" s="8"/>
      <c r="N92" s="8"/>
    </row>
    <row r="93" spans="1:14" ht="30" customHeight="1" x14ac:dyDescent="0.25">
      <c r="A93" s="53" t="s">
        <v>203</v>
      </c>
      <c r="B93" s="151" t="s">
        <v>172</v>
      </c>
      <c r="C93" s="54" t="s">
        <v>10</v>
      </c>
      <c r="D93" s="77">
        <f>17+23</f>
        <v>40</v>
      </c>
      <c r="E93" s="88" t="s">
        <v>43</v>
      </c>
      <c r="F93" s="89" t="s">
        <v>43</v>
      </c>
      <c r="G93" s="76"/>
      <c r="H93" s="87" t="e">
        <f t="shared" si="18"/>
        <v>#VALUE!</v>
      </c>
      <c r="I93" s="70" t="e">
        <f t="shared" si="19"/>
        <v>#VALUE!</v>
      </c>
      <c r="J93" s="51"/>
      <c r="K93" s="3" t="s">
        <v>19</v>
      </c>
      <c r="L93" s="8"/>
      <c r="M93" s="8"/>
      <c r="N93" s="8"/>
    </row>
    <row r="94" spans="1:14" ht="30" customHeight="1" x14ac:dyDescent="0.25">
      <c r="A94" s="19" t="s">
        <v>204</v>
      </c>
      <c r="B94" s="153" t="s">
        <v>200</v>
      </c>
      <c r="C94" s="54" t="s">
        <v>10</v>
      </c>
      <c r="D94" s="77">
        <f>107+179</f>
        <v>286</v>
      </c>
      <c r="E94" s="88" t="s">
        <v>43</v>
      </c>
      <c r="F94" s="89" t="s">
        <v>43</v>
      </c>
      <c r="G94" s="76"/>
      <c r="H94" s="87" t="e">
        <f t="shared" si="18"/>
        <v>#VALUE!</v>
      </c>
      <c r="I94" s="70" t="e">
        <f t="shared" si="19"/>
        <v>#VALUE!</v>
      </c>
      <c r="J94" s="51"/>
      <c r="K94" s="3" t="s">
        <v>19</v>
      </c>
      <c r="L94" s="8"/>
      <c r="M94" s="8"/>
      <c r="N94" s="8"/>
    </row>
    <row r="95" spans="1:14" x14ac:dyDescent="0.25">
      <c r="A95" s="53" t="s">
        <v>205</v>
      </c>
      <c r="B95" s="155" t="s">
        <v>206</v>
      </c>
      <c r="C95" s="54" t="s">
        <v>10</v>
      </c>
      <c r="D95" s="77">
        <f>2</f>
        <v>2</v>
      </c>
      <c r="E95" s="88" t="s">
        <v>43</v>
      </c>
      <c r="F95" s="89" t="s">
        <v>43</v>
      </c>
      <c r="G95" s="76"/>
      <c r="H95" s="87" t="e">
        <f t="shared" si="18"/>
        <v>#VALUE!</v>
      </c>
      <c r="I95" s="70" t="e">
        <f t="shared" si="19"/>
        <v>#VALUE!</v>
      </c>
      <c r="J95" s="51"/>
      <c r="K95" s="3" t="s">
        <v>19</v>
      </c>
      <c r="L95" s="8"/>
      <c r="M95" s="8"/>
      <c r="N95" s="8"/>
    </row>
    <row r="96" spans="1:14" ht="30" customHeight="1" x14ac:dyDescent="0.25">
      <c r="A96" s="19" t="s">
        <v>205</v>
      </c>
      <c r="B96" s="154" t="s">
        <v>136</v>
      </c>
      <c r="C96" s="54" t="s">
        <v>10</v>
      </c>
      <c r="D96" s="77">
        <f>52+68</f>
        <v>120</v>
      </c>
      <c r="E96" s="88" t="s">
        <v>43</v>
      </c>
      <c r="F96" s="89" t="s">
        <v>43</v>
      </c>
      <c r="G96" s="76"/>
      <c r="H96" s="87" t="e">
        <f t="shared" si="18"/>
        <v>#VALUE!</v>
      </c>
      <c r="I96" s="70" t="e">
        <f t="shared" si="19"/>
        <v>#VALUE!</v>
      </c>
      <c r="J96" s="51"/>
      <c r="K96" s="3" t="s">
        <v>19</v>
      </c>
      <c r="L96" s="8"/>
      <c r="M96" s="8"/>
      <c r="N96" s="8"/>
    </row>
    <row r="97" spans="1:14" ht="60.75" customHeight="1" x14ac:dyDescent="0.25">
      <c r="A97" s="134" t="s">
        <v>99</v>
      </c>
      <c r="B97" s="65" t="s">
        <v>162</v>
      </c>
      <c r="C97" s="61" t="s">
        <v>8</v>
      </c>
      <c r="D97" s="84">
        <f>16+17</f>
        <v>33</v>
      </c>
      <c r="E97" s="76"/>
      <c r="F97" s="76"/>
      <c r="G97" s="86" t="s">
        <v>44</v>
      </c>
      <c r="H97" s="75"/>
      <c r="I97" s="15"/>
      <c r="J97" s="82" t="e">
        <f>D97*G97</f>
        <v>#VALUE!</v>
      </c>
      <c r="K97" s="3"/>
      <c r="L97" s="8"/>
      <c r="M97" s="8"/>
      <c r="N97" s="8"/>
    </row>
    <row r="98" spans="1:14" ht="29.25" customHeight="1" x14ac:dyDescent="0.25">
      <c r="A98" s="74" t="s">
        <v>24</v>
      </c>
      <c r="B98" s="66" t="s">
        <v>193</v>
      </c>
      <c r="C98" s="54" t="s">
        <v>8</v>
      </c>
      <c r="D98" s="77">
        <f>16+17</f>
        <v>33</v>
      </c>
      <c r="E98" s="90" t="s">
        <v>43</v>
      </c>
      <c r="F98" s="89" t="s">
        <v>43</v>
      </c>
      <c r="G98" s="76"/>
      <c r="H98" s="87" t="e">
        <f>D98*E98</f>
        <v>#VALUE!</v>
      </c>
      <c r="I98" s="70" t="e">
        <f>D98*F98</f>
        <v>#VALUE!</v>
      </c>
      <c r="J98" s="51"/>
      <c r="K98" s="3" t="s">
        <v>19</v>
      </c>
      <c r="L98" s="8"/>
      <c r="M98" s="8"/>
      <c r="N98" s="8"/>
    </row>
    <row r="99" spans="1:14" x14ac:dyDescent="0.25">
      <c r="A99" s="74" t="s">
        <v>100</v>
      </c>
      <c r="B99" s="66" t="s">
        <v>166</v>
      </c>
      <c r="C99" s="54" t="s">
        <v>10</v>
      </c>
      <c r="D99" s="77">
        <f>7+10</f>
        <v>17</v>
      </c>
      <c r="E99" s="90" t="s">
        <v>43</v>
      </c>
      <c r="F99" s="89" t="s">
        <v>43</v>
      </c>
      <c r="G99" s="76"/>
      <c r="H99" s="87" t="e">
        <f t="shared" ref="H99:H103" si="20">D99*E99</f>
        <v>#VALUE!</v>
      </c>
      <c r="I99" s="70" t="e">
        <f t="shared" ref="I99:I103" si="21">D99*F99</f>
        <v>#VALUE!</v>
      </c>
      <c r="J99" s="51"/>
      <c r="K99" s="3" t="s">
        <v>19</v>
      </c>
      <c r="L99" s="8"/>
      <c r="M99" s="8"/>
      <c r="N99" s="8"/>
    </row>
    <row r="100" spans="1:14" x14ac:dyDescent="0.25">
      <c r="A100" s="74" t="s">
        <v>207</v>
      </c>
      <c r="B100" s="66" t="s">
        <v>167</v>
      </c>
      <c r="C100" s="54" t="s">
        <v>10</v>
      </c>
      <c r="D100" s="77">
        <f>11+17</f>
        <v>28</v>
      </c>
      <c r="E100" s="90" t="s">
        <v>43</v>
      </c>
      <c r="F100" s="89" t="s">
        <v>43</v>
      </c>
      <c r="G100" s="76"/>
      <c r="H100" s="87" t="e">
        <f t="shared" si="20"/>
        <v>#VALUE!</v>
      </c>
      <c r="I100" s="70" t="e">
        <f t="shared" si="21"/>
        <v>#VALUE!</v>
      </c>
      <c r="J100" s="51"/>
      <c r="K100" s="3" t="s">
        <v>19</v>
      </c>
      <c r="L100" s="8"/>
      <c r="M100" s="8"/>
      <c r="N100" s="8"/>
    </row>
    <row r="101" spans="1:14" ht="30" x14ac:dyDescent="0.25">
      <c r="A101" s="74" t="s">
        <v>208</v>
      </c>
      <c r="B101" s="66" t="s">
        <v>192</v>
      </c>
      <c r="C101" s="54" t="s">
        <v>10</v>
      </c>
      <c r="D101" s="77">
        <f>2+4</f>
        <v>6</v>
      </c>
      <c r="E101" s="90" t="s">
        <v>43</v>
      </c>
      <c r="F101" s="89" t="s">
        <v>43</v>
      </c>
      <c r="G101" s="76"/>
      <c r="H101" s="87" t="e">
        <f t="shared" si="20"/>
        <v>#VALUE!</v>
      </c>
      <c r="I101" s="70" t="e">
        <f t="shared" si="21"/>
        <v>#VALUE!</v>
      </c>
      <c r="J101" s="51"/>
      <c r="K101" s="3" t="s">
        <v>19</v>
      </c>
      <c r="L101" s="8"/>
      <c r="M101" s="8"/>
      <c r="N101" s="8"/>
    </row>
    <row r="102" spans="1:14" ht="29.25" customHeight="1" x14ac:dyDescent="0.25">
      <c r="A102" s="74" t="s">
        <v>209</v>
      </c>
      <c r="B102" s="66" t="s">
        <v>172</v>
      </c>
      <c r="C102" s="54" t="s">
        <v>10</v>
      </c>
      <c r="D102" s="77">
        <f>8+11</f>
        <v>19</v>
      </c>
      <c r="E102" s="90" t="s">
        <v>43</v>
      </c>
      <c r="F102" s="89" t="s">
        <v>43</v>
      </c>
      <c r="G102" s="76"/>
      <c r="H102" s="87" t="e">
        <f t="shared" si="20"/>
        <v>#VALUE!</v>
      </c>
      <c r="I102" s="70" t="e">
        <f t="shared" si="21"/>
        <v>#VALUE!</v>
      </c>
      <c r="J102" s="51"/>
      <c r="K102" s="3" t="s">
        <v>19</v>
      </c>
      <c r="L102" s="8"/>
      <c r="M102" s="8"/>
      <c r="N102" s="8"/>
    </row>
    <row r="103" spans="1:14" ht="29.25" customHeight="1" x14ac:dyDescent="0.25">
      <c r="A103" s="74" t="s">
        <v>210</v>
      </c>
      <c r="B103" s="66" t="s">
        <v>194</v>
      </c>
      <c r="C103" s="54" t="s">
        <v>10</v>
      </c>
      <c r="D103" s="77">
        <f>41+75</f>
        <v>116</v>
      </c>
      <c r="E103" s="90" t="s">
        <v>43</v>
      </c>
      <c r="F103" s="89" t="s">
        <v>43</v>
      </c>
      <c r="G103" s="76"/>
      <c r="H103" s="87" t="e">
        <f t="shared" si="20"/>
        <v>#VALUE!</v>
      </c>
      <c r="I103" s="70" t="e">
        <f t="shared" si="21"/>
        <v>#VALUE!</v>
      </c>
      <c r="J103" s="51"/>
      <c r="K103" s="3" t="s">
        <v>19</v>
      </c>
      <c r="L103" s="8"/>
      <c r="M103" s="8"/>
      <c r="N103" s="8"/>
    </row>
    <row r="104" spans="1:14" ht="30" x14ac:dyDescent="0.25">
      <c r="A104" s="74" t="s">
        <v>211</v>
      </c>
      <c r="B104" s="66" t="s">
        <v>50</v>
      </c>
      <c r="C104" s="18" t="s">
        <v>10</v>
      </c>
      <c r="D104" s="77">
        <f>28+29</f>
        <v>57</v>
      </c>
      <c r="E104" s="90" t="s">
        <v>43</v>
      </c>
      <c r="F104" s="89" t="s">
        <v>43</v>
      </c>
      <c r="G104" s="76"/>
      <c r="H104" s="87" t="e">
        <f>D104*E104</f>
        <v>#VALUE!</v>
      </c>
      <c r="I104" s="70" t="e">
        <f>D104*F104</f>
        <v>#VALUE!</v>
      </c>
      <c r="J104" s="51"/>
      <c r="K104" s="3" t="s">
        <v>19</v>
      </c>
      <c r="L104" s="8"/>
      <c r="M104" s="8"/>
      <c r="N104" s="8"/>
    </row>
    <row r="105" spans="1:14" ht="42.75" x14ac:dyDescent="0.25">
      <c r="A105" s="60" t="s">
        <v>101</v>
      </c>
      <c r="B105" s="45" t="s">
        <v>28</v>
      </c>
      <c r="C105" s="54" t="s">
        <v>8</v>
      </c>
      <c r="D105" s="85">
        <f>6+8</f>
        <v>14</v>
      </c>
      <c r="E105" s="76"/>
      <c r="F105" s="76"/>
      <c r="G105" s="86" t="s">
        <v>44</v>
      </c>
      <c r="H105" s="75"/>
      <c r="I105" s="15"/>
      <c r="J105" s="82" t="e">
        <f>D105*G105</f>
        <v>#VALUE!</v>
      </c>
      <c r="K105" s="3"/>
      <c r="L105" s="8"/>
      <c r="M105" s="8"/>
      <c r="N105" s="8"/>
    </row>
    <row r="106" spans="1:14" x14ac:dyDescent="0.25">
      <c r="A106" s="19" t="s">
        <v>102</v>
      </c>
      <c r="B106" s="8" t="s">
        <v>25</v>
      </c>
      <c r="C106" s="18" t="s">
        <v>10</v>
      </c>
      <c r="D106" s="91">
        <f>6+8</f>
        <v>14</v>
      </c>
      <c r="E106" s="90" t="s">
        <v>43</v>
      </c>
      <c r="F106" s="89" t="s">
        <v>43</v>
      </c>
      <c r="G106" s="76"/>
      <c r="H106" s="87" t="e">
        <f>D106*E106</f>
        <v>#VALUE!</v>
      </c>
      <c r="I106" s="5" t="e">
        <f>D106*F106</f>
        <v>#VALUE!</v>
      </c>
      <c r="J106" s="51"/>
      <c r="K106" s="3" t="s">
        <v>19</v>
      </c>
      <c r="L106" s="8"/>
      <c r="M106" s="8"/>
      <c r="N106" s="8"/>
    </row>
    <row r="107" spans="1:14" ht="29.25" customHeight="1" x14ac:dyDescent="0.25">
      <c r="A107" s="19" t="s">
        <v>103</v>
      </c>
      <c r="B107" s="8" t="s">
        <v>56</v>
      </c>
      <c r="C107" s="18" t="s">
        <v>8</v>
      </c>
      <c r="D107" s="91">
        <f>6+8</f>
        <v>14</v>
      </c>
      <c r="E107" s="90" t="s">
        <v>43</v>
      </c>
      <c r="F107" s="89" t="s">
        <v>43</v>
      </c>
      <c r="G107" s="76"/>
      <c r="H107" s="87" t="e">
        <f t="shared" ref="H107" si="22">D107*E107</f>
        <v>#VALUE!</v>
      </c>
      <c r="I107" s="5" t="e">
        <f t="shared" ref="I107" si="23">D107*F107</f>
        <v>#VALUE!</v>
      </c>
      <c r="J107" s="51"/>
      <c r="K107" s="3" t="s">
        <v>19</v>
      </c>
      <c r="L107" s="8"/>
      <c r="M107" s="8"/>
      <c r="N107" s="8"/>
    </row>
    <row r="108" spans="1:14" ht="57" x14ac:dyDescent="0.25">
      <c r="A108" s="43" t="s">
        <v>104</v>
      </c>
      <c r="B108" s="45" t="s">
        <v>30</v>
      </c>
      <c r="C108" s="29" t="s">
        <v>8</v>
      </c>
      <c r="D108" s="85">
        <f>5+7</f>
        <v>12</v>
      </c>
      <c r="E108" s="76"/>
      <c r="F108" s="76"/>
      <c r="G108" s="86" t="s">
        <v>44</v>
      </c>
      <c r="H108" s="75"/>
      <c r="I108" s="15"/>
      <c r="J108" s="82" t="e">
        <f>D108*G108</f>
        <v>#VALUE!</v>
      </c>
      <c r="K108" s="3"/>
      <c r="L108" s="8"/>
      <c r="M108" s="8"/>
      <c r="N108" s="8"/>
    </row>
    <row r="109" spans="1:14" ht="29.25" customHeight="1" x14ac:dyDescent="0.25">
      <c r="A109" s="19" t="s">
        <v>105</v>
      </c>
      <c r="B109" s="8" t="s">
        <v>25</v>
      </c>
      <c r="C109" s="3" t="s">
        <v>10</v>
      </c>
      <c r="D109" s="91">
        <f>2+5</f>
        <v>7</v>
      </c>
      <c r="E109" s="90" t="s">
        <v>43</v>
      </c>
      <c r="F109" s="89" t="s">
        <v>43</v>
      </c>
      <c r="G109" s="76"/>
      <c r="H109" s="87" t="e">
        <f>D109*E109</f>
        <v>#VALUE!</v>
      </c>
      <c r="I109" s="5" t="e">
        <f>D109*F109</f>
        <v>#VALUE!</v>
      </c>
      <c r="J109" s="51"/>
      <c r="K109" s="3" t="s">
        <v>19</v>
      </c>
      <c r="L109" s="8"/>
      <c r="M109" s="8"/>
      <c r="N109" s="8"/>
    </row>
    <row r="110" spans="1:14" ht="45" x14ac:dyDescent="0.25">
      <c r="A110" s="19" t="s">
        <v>106</v>
      </c>
      <c r="B110" s="8" t="s">
        <v>57</v>
      </c>
      <c r="C110" s="3" t="s">
        <v>8</v>
      </c>
      <c r="D110" s="85">
        <f>5+7</f>
        <v>12</v>
      </c>
      <c r="E110" s="90" t="s">
        <v>43</v>
      </c>
      <c r="F110" s="89" t="s">
        <v>43</v>
      </c>
      <c r="G110" s="76"/>
      <c r="H110" s="87" t="e">
        <f>D110*E110</f>
        <v>#VALUE!</v>
      </c>
      <c r="I110" s="5" t="e">
        <f>D110*F110</f>
        <v>#VALUE!</v>
      </c>
      <c r="J110" s="51"/>
      <c r="K110" s="3" t="s">
        <v>19</v>
      </c>
      <c r="L110" s="8"/>
      <c r="M110" s="8"/>
      <c r="N110" s="8"/>
    </row>
    <row r="111" spans="1:14" ht="29.25" customHeight="1" x14ac:dyDescent="0.25">
      <c r="A111" s="43" t="s">
        <v>107</v>
      </c>
      <c r="B111" s="45" t="s">
        <v>61</v>
      </c>
      <c r="C111" s="29" t="s">
        <v>10</v>
      </c>
      <c r="D111" s="85">
        <f>3+6</f>
        <v>9</v>
      </c>
      <c r="E111" s="76"/>
      <c r="F111" s="76"/>
      <c r="G111" s="86" t="s">
        <v>44</v>
      </c>
      <c r="H111" s="75"/>
      <c r="I111" s="15"/>
      <c r="J111" s="82" t="e">
        <f>D111*G111</f>
        <v>#VALUE!</v>
      </c>
      <c r="K111" s="3"/>
      <c r="L111" s="8"/>
      <c r="M111" s="8"/>
      <c r="N111" s="8"/>
    </row>
    <row r="112" spans="1:14" ht="29.25" customHeight="1" x14ac:dyDescent="0.25">
      <c r="A112" s="19" t="s">
        <v>108</v>
      </c>
      <c r="B112" s="46" t="s">
        <v>62</v>
      </c>
      <c r="C112" s="3" t="s">
        <v>10</v>
      </c>
      <c r="D112" s="91">
        <f>3+6</f>
        <v>9</v>
      </c>
      <c r="E112" s="90" t="s">
        <v>43</v>
      </c>
      <c r="F112" s="89" t="s">
        <v>43</v>
      </c>
      <c r="G112" s="76"/>
      <c r="H112" s="87" t="e">
        <f>D112*E112</f>
        <v>#VALUE!</v>
      </c>
      <c r="I112" s="5" t="e">
        <f>D112*F112</f>
        <v>#VALUE!</v>
      </c>
      <c r="J112" s="51"/>
      <c r="K112" s="3" t="s">
        <v>19</v>
      </c>
      <c r="L112" s="8"/>
      <c r="M112" s="8"/>
      <c r="N112" s="8"/>
    </row>
    <row r="113" spans="1:14" ht="57" x14ac:dyDescent="0.25">
      <c r="A113" s="43" t="s">
        <v>109</v>
      </c>
      <c r="B113" s="45" t="s">
        <v>27</v>
      </c>
      <c r="C113" s="80" t="s">
        <v>10</v>
      </c>
      <c r="D113" s="85">
        <f>4+5</f>
        <v>9</v>
      </c>
      <c r="E113" s="76"/>
      <c r="F113" s="76"/>
      <c r="G113" s="86" t="s">
        <v>44</v>
      </c>
      <c r="H113" s="75"/>
      <c r="I113" s="15"/>
      <c r="J113" s="82" t="e">
        <f>D113*G113</f>
        <v>#VALUE!</v>
      </c>
      <c r="K113" s="3"/>
      <c r="L113" s="8"/>
      <c r="M113" s="8"/>
      <c r="N113" s="8"/>
    </row>
    <row r="114" spans="1:14" ht="57" x14ac:dyDescent="0.25">
      <c r="A114" s="43" t="s">
        <v>110</v>
      </c>
      <c r="B114" s="45" t="s">
        <v>29</v>
      </c>
      <c r="C114" s="80" t="s">
        <v>10</v>
      </c>
      <c r="D114" s="85">
        <f>6+10</f>
        <v>16</v>
      </c>
      <c r="E114" s="76"/>
      <c r="F114" s="76"/>
      <c r="G114" s="86" t="s">
        <v>44</v>
      </c>
      <c r="H114" s="75"/>
      <c r="I114" s="15"/>
      <c r="J114" s="82" t="e">
        <f>D114*G114</f>
        <v>#VALUE!</v>
      </c>
      <c r="K114" s="3"/>
      <c r="L114" s="8"/>
      <c r="M114" s="8"/>
      <c r="N114" s="8"/>
    </row>
    <row r="115" spans="1:14" ht="29.25" customHeight="1" x14ac:dyDescent="0.25">
      <c r="A115" s="92" t="s">
        <v>111</v>
      </c>
      <c r="B115" s="8" t="s">
        <v>59</v>
      </c>
      <c r="C115" s="93" t="s">
        <v>10</v>
      </c>
      <c r="D115" s="91">
        <f>4+7</f>
        <v>11</v>
      </c>
      <c r="E115" s="90" t="s">
        <v>43</v>
      </c>
      <c r="F115" s="89" t="s">
        <v>43</v>
      </c>
      <c r="G115" s="76"/>
      <c r="H115" s="87" t="e">
        <f>D115*E115</f>
        <v>#VALUE!</v>
      </c>
      <c r="I115" s="5" t="e">
        <f>D115*F115</f>
        <v>#VALUE!</v>
      </c>
      <c r="J115" s="51"/>
      <c r="K115" s="3" t="s">
        <v>19</v>
      </c>
      <c r="L115" s="8"/>
      <c r="M115" s="8"/>
      <c r="N115" s="8"/>
    </row>
    <row r="116" spans="1:14" ht="29.25" customHeight="1" thickBot="1" x14ac:dyDescent="0.3">
      <c r="A116" s="19" t="s">
        <v>112</v>
      </c>
      <c r="B116" s="8" t="s">
        <v>60</v>
      </c>
      <c r="C116" s="93" t="s">
        <v>10</v>
      </c>
      <c r="D116" s="91">
        <f>2+3</f>
        <v>5</v>
      </c>
      <c r="E116" s="90" t="s">
        <v>43</v>
      </c>
      <c r="F116" s="89" t="s">
        <v>43</v>
      </c>
      <c r="G116" s="76"/>
      <c r="H116" s="95" t="e">
        <f>D116*E116</f>
        <v>#VALUE!</v>
      </c>
      <c r="I116" s="96" t="e">
        <f>D116*F116</f>
        <v>#VALUE!</v>
      </c>
      <c r="J116" s="97"/>
      <c r="K116" s="3" t="s">
        <v>19</v>
      </c>
      <c r="L116" s="8"/>
      <c r="M116" s="8"/>
      <c r="N116" s="8"/>
    </row>
    <row r="117" spans="1:14" ht="29.25" customHeight="1" thickBot="1" x14ac:dyDescent="0.3">
      <c r="A117" s="108"/>
      <c r="B117" s="100" t="s">
        <v>65</v>
      </c>
      <c r="C117" s="94"/>
      <c r="D117" s="101"/>
      <c r="E117" s="102"/>
      <c r="F117" s="103"/>
      <c r="G117" s="104"/>
      <c r="H117" s="98" t="e">
        <f>SUM(H88:H116)</f>
        <v>#VALUE!</v>
      </c>
      <c r="I117" s="98" t="e">
        <f>SUM(I88:I116)</f>
        <v>#VALUE!</v>
      </c>
      <c r="J117" s="98" t="e">
        <f>J87+J97+J105+J108+J111+J113+J114</f>
        <v>#VALUE!</v>
      </c>
      <c r="K117" s="18"/>
      <c r="L117" s="46"/>
      <c r="M117" s="46"/>
      <c r="N117" s="46"/>
    </row>
    <row r="118" spans="1:14" ht="15.75" thickBot="1" x14ac:dyDescent="0.3">
      <c r="A118" s="109"/>
      <c r="B118" s="174" t="s">
        <v>66</v>
      </c>
      <c r="C118" s="175"/>
      <c r="D118" s="175"/>
      <c r="E118" s="175"/>
      <c r="F118" s="175"/>
      <c r="G118" s="176"/>
      <c r="H118" s="99"/>
      <c r="I118" s="56"/>
      <c r="J118" s="63"/>
      <c r="K118" s="3"/>
      <c r="L118" s="8"/>
      <c r="M118" s="8"/>
      <c r="N118" s="8"/>
    </row>
    <row r="119" spans="1:14" ht="57.75" thickBot="1" x14ac:dyDescent="0.3">
      <c r="A119" s="78">
        <v>19</v>
      </c>
      <c r="B119" s="105" t="s">
        <v>30</v>
      </c>
      <c r="C119" s="106" t="s">
        <v>8</v>
      </c>
      <c r="D119" s="107">
        <f>750+745</f>
        <v>1495</v>
      </c>
      <c r="E119" s="55"/>
      <c r="F119" s="56"/>
      <c r="G119" s="67" t="s">
        <v>44</v>
      </c>
      <c r="H119" s="17"/>
      <c r="I119" s="15"/>
      <c r="J119" s="50" t="e">
        <f>D119*G119</f>
        <v>#VALUE!</v>
      </c>
      <c r="K119" s="3"/>
      <c r="L119" s="8"/>
      <c r="M119" s="8"/>
      <c r="N119" s="8"/>
    </row>
    <row r="120" spans="1:14" x14ac:dyDescent="0.25">
      <c r="A120" s="28" t="s">
        <v>113</v>
      </c>
      <c r="B120" s="8" t="s">
        <v>25</v>
      </c>
      <c r="C120" s="79" t="s">
        <v>10</v>
      </c>
      <c r="D120" s="18">
        <f>293+293</f>
        <v>586</v>
      </c>
      <c r="E120" s="4" t="s">
        <v>43</v>
      </c>
      <c r="F120" s="5" t="s">
        <v>43</v>
      </c>
      <c r="G120" s="16"/>
      <c r="H120" s="4" t="e">
        <f t="shared" ref="H120:H122" si="24">D120*E120</f>
        <v>#VALUE!</v>
      </c>
      <c r="I120" s="5" t="e">
        <f t="shared" ref="I120:I122" si="25">D120*F120</f>
        <v>#VALUE!</v>
      </c>
      <c r="J120" s="16"/>
      <c r="K120" s="3" t="s">
        <v>19</v>
      </c>
      <c r="L120" s="8"/>
      <c r="M120" s="8"/>
      <c r="N120" s="8"/>
    </row>
    <row r="121" spans="1:14" ht="60" x14ac:dyDescent="0.25">
      <c r="A121" s="28" t="s">
        <v>114</v>
      </c>
      <c r="B121" s="8" t="s">
        <v>67</v>
      </c>
      <c r="C121" s="3" t="s">
        <v>8</v>
      </c>
      <c r="D121" s="3">
        <f>750+745</f>
        <v>1495</v>
      </c>
      <c r="E121" s="4" t="s">
        <v>43</v>
      </c>
      <c r="F121" s="5" t="s">
        <v>43</v>
      </c>
      <c r="G121" s="16"/>
      <c r="H121" s="4" t="e">
        <f t="shared" si="24"/>
        <v>#VALUE!</v>
      </c>
      <c r="I121" s="5" t="e">
        <f t="shared" si="25"/>
        <v>#VALUE!</v>
      </c>
      <c r="J121" s="16"/>
      <c r="K121" s="3" t="s">
        <v>19</v>
      </c>
      <c r="L121" s="8"/>
      <c r="M121" s="8"/>
      <c r="N121" s="8"/>
    </row>
    <row r="122" spans="1:14" x14ac:dyDescent="0.25">
      <c r="A122" s="28" t="s">
        <v>115</v>
      </c>
      <c r="B122" s="8" t="s">
        <v>68</v>
      </c>
      <c r="C122" s="3" t="s">
        <v>10</v>
      </c>
      <c r="D122" s="3">
        <f>22+22</f>
        <v>44</v>
      </c>
      <c r="E122" s="4" t="s">
        <v>43</v>
      </c>
      <c r="F122" s="5" t="s">
        <v>43</v>
      </c>
      <c r="G122" s="16"/>
      <c r="H122" s="4" t="e">
        <f t="shared" si="24"/>
        <v>#VALUE!</v>
      </c>
      <c r="I122" s="5" t="e">
        <f t="shared" si="25"/>
        <v>#VALUE!</v>
      </c>
      <c r="J122" s="16"/>
      <c r="K122" s="3" t="s">
        <v>19</v>
      </c>
      <c r="L122" s="8"/>
      <c r="M122" s="8"/>
      <c r="N122" s="8"/>
    </row>
    <row r="123" spans="1:14" ht="28.5" x14ac:dyDescent="0.25">
      <c r="A123" s="72" t="s">
        <v>116</v>
      </c>
      <c r="B123" s="45" t="s">
        <v>31</v>
      </c>
      <c r="C123" s="29" t="s">
        <v>10</v>
      </c>
      <c r="D123" s="29">
        <f>8+8</f>
        <v>16</v>
      </c>
      <c r="E123" s="14"/>
      <c r="F123" s="23"/>
      <c r="G123" s="6" t="s">
        <v>44</v>
      </c>
      <c r="H123" s="14"/>
      <c r="I123" s="23"/>
      <c r="J123" s="50" t="e">
        <f>D123*G123</f>
        <v>#VALUE!</v>
      </c>
      <c r="K123" s="3"/>
      <c r="L123" s="8"/>
      <c r="M123" s="8"/>
      <c r="N123" s="8"/>
    </row>
    <row r="124" spans="1:14" ht="60" x14ac:dyDescent="0.25">
      <c r="A124" s="28" t="s">
        <v>117</v>
      </c>
      <c r="B124" s="8" t="s">
        <v>69</v>
      </c>
      <c r="C124" s="3" t="s">
        <v>10</v>
      </c>
      <c r="D124" s="3">
        <f>8+8</f>
        <v>16</v>
      </c>
      <c r="E124" s="4" t="s">
        <v>43</v>
      </c>
      <c r="F124" s="5" t="s">
        <v>43</v>
      </c>
      <c r="G124" s="16"/>
      <c r="H124" s="4" t="e">
        <f t="shared" ref="H124:H126" si="26">D124*E124</f>
        <v>#VALUE!</v>
      </c>
      <c r="I124" s="5" t="e">
        <f t="shared" ref="I124:I126" si="27">D124*F124</f>
        <v>#VALUE!</v>
      </c>
      <c r="J124" s="16"/>
      <c r="K124" s="3" t="s">
        <v>19</v>
      </c>
      <c r="L124" s="8"/>
      <c r="M124" s="8"/>
      <c r="N124" s="8"/>
    </row>
    <row r="125" spans="1:14" x14ac:dyDescent="0.25">
      <c r="A125" s="28" t="s">
        <v>118</v>
      </c>
      <c r="B125" s="8" t="s">
        <v>70</v>
      </c>
      <c r="C125" s="3" t="s">
        <v>10</v>
      </c>
      <c r="D125" s="3">
        <f>8+8</f>
        <v>16</v>
      </c>
      <c r="E125" s="4" t="s">
        <v>43</v>
      </c>
      <c r="F125" s="5" t="s">
        <v>43</v>
      </c>
      <c r="G125" s="16"/>
      <c r="H125" s="4" t="e">
        <f t="shared" si="26"/>
        <v>#VALUE!</v>
      </c>
      <c r="I125" s="5" t="e">
        <f t="shared" si="27"/>
        <v>#VALUE!</v>
      </c>
      <c r="J125" s="16"/>
      <c r="K125" s="3" t="s">
        <v>19</v>
      </c>
      <c r="L125" s="8"/>
      <c r="M125" s="8"/>
      <c r="N125" s="8"/>
    </row>
    <row r="126" spans="1:14" ht="30" x14ac:dyDescent="0.25">
      <c r="A126" s="28" t="s">
        <v>119</v>
      </c>
      <c r="B126" s="8" t="s">
        <v>71</v>
      </c>
      <c r="C126" s="3" t="s">
        <v>10</v>
      </c>
      <c r="D126" s="3">
        <f>8+8</f>
        <v>16</v>
      </c>
      <c r="E126" s="4" t="s">
        <v>43</v>
      </c>
      <c r="F126" s="5" t="s">
        <v>43</v>
      </c>
      <c r="G126" s="16"/>
      <c r="H126" s="4" t="e">
        <f t="shared" si="26"/>
        <v>#VALUE!</v>
      </c>
      <c r="I126" s="5" t="e">
        <f t="shared" si="27"/>
        <v>#VALUE!</v>
      </c>
      <c r="J126" s="16"/>
      <c r="K126" s="3" t="s">
        <v>19</v>
      </c>
      <c r="L126" s="8"/>
      <c r="M126" s="8"/>
      <c r="N126" s="8"/>
    </row>
    <row r="127" spans="1:14" ht="57.75" thickBot="1" x14ac:dyDescent="0.3">
      <c r="A127" s="110">
        <v>21</v>
      </c>
      <c r="B127" s="126" t="s">
        <v>27</v>
      </c>
      <c r="C127" s="110" t="s">
        <v>10</v>
      </c>
      <c r="D127" s="110">
        <f>5+5</f>
        <v>10</v>
      </c>
      <c r="E127" s="111"/>
      <c r="F127" s="112"/>
      <c r="G127" s="113" t="s">
        <v>44</v>
      </c>
      <c r="H127" s="114"/>
      <c r="I127" s="112"/>
      <c r="J127" s="115" t="e">
        <f>D127*G127</f>
        <v>#VALUE!</v>
      </c>
      <c r="K127" s="116"/>
      <c r="L127" s="117"/>
      <c r="M127" s="8"/>
      <c r="N127" s="8"/>
    </row>
    <row r="128" spans="1:14" ht="15.75" thickBot="1" x14ac:dyDescent="0.3">
      <c r="A128" s="52"/>
      <c r="B128" s="100" t="s">
        <v>65</v>
      </c>
      <c r="C128" s="94"/>
      <c r="D128" s="101"/>
      <c r="E128" s="102"/>
      <c r="F128" s="103"/>
      <c r="G128" s="104"/>
      <c r="H128" s="98" t="e">
        <f>H120+H121+H122+H124+H125+H126</f>
        <v>#VALUE!</v>
      </c>
      <c r="I128" s="98" t="e">
        <f>I120+I121+I122+I124+I125+I126</f>
        <v>#VALUE!</v>
      </c>
      <c r="J128" s="98" t="e">
        <f>J119+J123+J127</f>
        <v>#VALUE!</v>
      </c>
      <c r="K128" s="122"/>
      <c r="L128" s="123"/>
      <c r="M128" s="8"/>
      <c r="N128" s="8"/>
    </row>
    <row r="129" spans="1:14" ht="15.75" thickBot="1" x14ac:dyDescent="0.3">
      <c r="A129" s="109"/>
      <c r="B129" s="177" t="s">
        <v>32</v>
      </c>
      <c r="C129" s="178"/>
      <c r="D129" s="178"/>
      <c r="E129" s="178"/>
      <c r="F129" s="178"/>
      <c r="G129" s="179"/>
      <c r="H129" s="118"/>
      <c r="I129" s="25"/>
      <c r="J129" s="119"/>
      <c r="K129" s="120"/>
      <c r="L129" s="121"/>
      <c r="M129" s="8"/>
      <c r="N129" s="8"/>
    </row>
    <row r="130" spans="1:14" ht="71.25" x14ac:dyDescent="0.25">
      <c r="A130" s="78">
        <v>22</v>
      </c>
      <c r="B130" s="127" t="s">
        <v>72</v>
      </c>
      <c r="C130" s="78" t="s">
        <v>8</v>
      </c>
      <c r="D130" s="78">
        <f>4+1</f>
        <v>5</v>
      </c>
      <c r="E130" s="55"/>
      <c r="F130" s="56"/>
      <c r="G130" s="67" t="s">
        <v>44</v>
      </c>
      <c r="H130" s="58"/>
      <c r="I130" s="56"/>
      <c r="J130" s="82" t="e">
        <f>D130*G130</f>
        <v>#VALUE!</v>
      </c>
      <c r="K130" s="79"/>
      <c r="L130" s="59"/>
      <c r="M130" s="8"/>
      <c r="N130" s="8"/>
    </row>
    <row r="131" spans="1:14" ht="45" x14ac:dyDescent="0.25">
      <c r="A131" s="28" t="s">
        <v>120</v>
      </c>
      <c r="B131" s="8" t="s">
        <v>77</v>
      </c>
      <c r="C131" s="3" t="s">
        <v>8</v>
      </c>
      <c r="D131" s="3">
        <f>4+1</f>
        <v>5</v>
      </c>
      <c r="E131" s="4" t="s">
        <v>43</v>
      </c>
      <c r="F131" s="5" t="s">
        <v>43</v>
      </c>
      <c r="G131" s="16"/>
      <c r="H131" s="4" t="e">
        <f t="shared" ref="H131:H140" si="28">D131*E131</f>
        <v>#VALUE!</v>
      </c>
      <c r="I131" s="5" t="e">
        <f t="shared" ref="I131:I140" si="29">D131*F131</f>
        <v>#VALUE!</v>
      </c>
      <c r="J131" s="16"/>
      <c r="K131" s="3" t="s">
        <v>19</v>
      </c>
      <c r="L131" s="8"/>
      <c r="M131" s="8"/>
      <c r="N131" s="8"/>
    </row>
    <row r="132" spans="1:14" x14ac:dyDescent="0.25">
      <c r="A132" s="28" t="s">
        <v>121</v>
      </c>
      <c r="B132" s="8" t="s">
        <v>73</v>
      </c>
      <c r="C132" s="3" t="s">
        <v>10</v>
      </c>
      <c r="D132" s="3">
        <f>4+1</f>
        <v>5</v>
      </c>
      <c r="E132" s="4" t="s">
        <v>43</v>
      </c>
      <c r="F132" s="5" t="s">
        <v>43</v>
      </c>
      <c r="G132" s="16"/>
      <c r="H132" s="4" t="e">
        <f t="shared" si="28"/>
        <v>#VALUE!</v>
      </c>
      <c r="I132" s="5" t="e">
        <f t="shared" si="29"/>
        <v>#VALUE!</v>
      </c>
      <c r="J132" s="16"/>
      <c r="K132" s="3" t="s">
        <v>19</v>
      </c>
      <c r="L132" s="8"/>
      <c r="M132" s="8"/>
      <c r="N132" s="8"/>
    </row>
    <row r="133" spans="1:14" s="125" customFormat="1" ht="71.25" x14ac:dyDescent="0.25">
      <c r="A133" s="43" t="s">
        <v>122</v>
      </c>
      <c r="B133" s="45" t="s">
        <v>75</v>
      </c>
      <c r="C133" s="44" t="s">
        <v>8</v>
      </c>
      <c r="D133" s="44">
        <f>2+4</f>
        <v>6</v>
      </c>
      <c r="E133" s="14"/>
      <c r="F133" s="23"/>
      <c r="G133" s="6" t="s">
        <v>44</v>
      </c>
      <c r="H133" s="14"/>
      <c r="I133" s="23"/>
      <c r="J133" s="82" t="e">
        <f>D133*G133</f>
        <v>#VALUE!</v>
      </c>
      <c r="K133" s="44"/>
      <c r="L133" s="124"/>
      <c r="M133" s="124"/>
      <c r="N133" s="124"/>
    </row>
    <row r="134" spans="1:14" ht="45" x14ac:dyDescent="0.25">
      <c r="A134" s="28" t="s">
        <v>123</v>
      </c>
      <c r="B134" s="8" t="s">
        <v>78</v>
      </c>
      <c r="C134" s="3" t="s">
        <v>8</v>
      </c>
      <c r="D134" s="3">
        <f>2+4</f>
        <v>6</v>
      </c>
      <c r="E134" s="4" t="s">
        <v>43</v>
      </c>
      <c r="F134" s="5" t="s">
        <v>43</v>
      </c>
      <c r="G134" s="16"/>
      <c r="H134" s="4" t="e">
        <f t="shared" ref="H134:H136" si="30">D134*E134</f>
        <v>#VALUE!</v>
      </c>
      <c r="I134" s="5" t="e">
        <f t="shared" ref="I134:I136" si="31">D134*F134</f>
        <v>#VALUE!</v>
      </c>
      <c r="J134" s="16"/>
      <c r="K134" s="3" t="s">
        <v>19</v>
      </c>
      <c r="L134" s="8"/>
      <c r="M134" s="8"/>
      <c r="N134" s="8"/>
    </row>
    <row r="135" spans="1:14" ht="30" x14ac:dyDescent="0.25">
      <c r="A135" s="28" t="s">
        <v>124</v>
      </c>
      <c r="B135" s="8" t="s">
        <v>76</v>
      </c>
      <c r="C135" s="3" t="s">
        <v>10</v>
      </c>
      <c r="D135" s="3">
        <v>1</v>
      </c>
      <c r="E135" s="4" t="s">
        <v>43</v>
      </c>
      <c r="F135" s="5" t="s">
        <v>43</v>
      </c>
      <c r="G135" s="16"/>
      <c r="H135" s="4" t="e">
        <f t="shared" si="30"/>
        <v>#VALUE!</v>
      </c>
      <c r="I135" s="5" t="e">
        <f t="shared" si="31"/>
        <v>#VALUE!</v>
      </c>
      <c r="J135" s="16"/>
      <c r="K135" s="3" t="s">
        <v>19</v>
      </c>
      <c r="L135" s="8"/>
      <c r="M135" s="8"/>
      <c r="N135" s="8"/>
    </row>
    <row r="136" spans="1:14" x14ac:dyDescent="0.25">
      <c r="A136" s="28" t="s">
        <v>125</v>
      </c>
      <c r="B136" s="8" t="s">
        <v>73</v>
      </c>
      <c r="C136" s="3" t="s">
        <v>10</v>
      </c>
      <c r="D136" s="3">
        <f>2+4</f>
        <v>6</v>
      </c>
      <c r="E136" s="4" t="s">
        <v>43</v>
      </c>
      <c r="F136" s="5" t="s">
        <v>43</v>
      </c>
      <c r="G136" s="16"/>
      <c r="H136" s="4" t="e">
        <f t="shared" si="30"/>
        <v>#VALUE!</v>
      </c>
      <c r="I136" s="5" t="e">
        <f t="shared" si="31"/>
        <v>#VALUE!</v>
      </c>
      <c r="J136" s="16"/>
      <c r="K136" s="3" t="s">
        <v>19</v>
      </c>
      <c r="L136" s="8"/>
      <c r="M136" s="8"/>
      <c r="N136" s="8"/>
    </row>
    <row r="137" spans="1:14" s="48" customFormat="1" ht="71.25" x14ac:dyDescent="0.25">
      <c r="A137" s="72" t="s">
        <v>126</v>
      </c>
      <c r="B137" s="45" t="s">
        <v>79</v>
      </c>
      <c r="C137" s="29" t="s">
        <v>8</v>
      </c>
      <c r="D137" s="29">
        <f>32+57</f>
        <v>89</v>
      </c>
      <c r="E137" s="17"/>
      <c r="F137" s="15"/>
      <c r="G137" s="6" t="s">
        <v>44</v>
      </c>
      <c r="H137" s="14"/>
      <c r="I137" s="23"/>
      <c r="J137" s="82" t="e">
        <f>D137*G137</f>
        <v>#VALUE!</v>
      </c>
      <c r="K137" s="29"/>
      <c r="L137" s="47"/>
      <c r="M137" s="47"/>
      <c r="N137" s="47"/>
    </row>
    <row r="138" spans="1:14" ht="45" x14ac:dyDescent="0.25">
      <c r="A138" s="28" t="s">
        <v>127</v>
      </c>
      <c r="B138" s="8" t="s">
        <v>80</v>
      </c>
      <c r="C138" s="3" t="s">
        <v>8</v>
      </c>
      <c r="D138" s="3">
        <f>32+57</f>
        <v>89</v>
      </c>
      <c r="E138" s="4" t="s">
        <v>43</v>
      </c>
      <c r="F138" s="5" t="s">
        <v>43</v>
      </c>
      <c r="G138" s="16"/>
      <c r="H138" s="4" t="e">
        <f t="shared" ref="H138:H139" si="32">D138*E138</f>
        <v>#VALUE!</v>
      </c>
      <c r="I138" s="5" t="e">
        <f t="shared" ref="I138:I139" si="33">D138*F138</f>
        <v>#VALUE!</v>
      </c>
      <c r="J138" s="16"/>
      <c r="K138" s="3" t="s">
        <v>19</v>
      </c>
      <c r="L138" s="8"/>
      <c r="M138" s="8"/>
      <c r="N138" s="8"/>
    </row>
    <row r="139" spans="1:14" ht="30" x14ac:dyDescent="0.25">
      <c r="A139" s="28" t="s">
        <v>128</v>
      </c>
      <c r="B139" s="8" t="s">
        <v>74</v>
      </c>
      <c r="C139" s="3" t="s">
        <v>10</v>
      </c>
      <c r="D139" s="3">
        <f>4+2</f>
        <v>6</v>
      </c>
      <c r="E139" s="4" t="s">
        <v>43</v>
      </c>
      <c r="F139" s="5" t="s">
        <v>43</v>
      </c>
      <c r="G139" s="16"/>
      <c r="H139" s="4" t="e">
        <f t="shared" si="32"/>
        <v>#VALUE!</v>
      </c>
      <c r="I139" s="5" t="e">
        <f t="shared" si="33"/>
        <v>#VALUE!</v>
      </c>
      <c r="J139" s="16"/>
      <c r="K139" s="3" t="s">
        <v>19</v>
      </c>
      <c r="L139" s="8"/>
      <c r="M139" s="8"/>
      <c r="N139" s="8"/>
    </row>
    <row r="140" spans="1:14" x14ac:dyDescent="0.25">
      <c r="A140" s="28" t="s">
        <v>129</v>
      </c>
      <c r="B140" s="8" t="s">
        <v>73</v>
      </c>
      <c r="C140" s="3" t="s">
        <v>10</v>
      </c>
      <c r="D140" s="3">
        <f>21+38</f>
        <v>59</v>
      </c>
      <c r="E140" s="4" t="s">
        <v>43</v>
      </c>
      <c r="F140" s="5" t="s">
        <v>43</v>
      </c>
      <c r="G140" s="16"/>
      <c r="H140" s="4" t="e">
        <f t="shared" si="28"/>
        <v>#VALUE!</v>
      </c>
      <c r="I140" s="5" t="e">
        <f t="shared" si="29"/>
        <v>#VALUE!</v>
      </c>
      <c r="J140" s="16"/>
      <c r="K140" s="3" t="s">
        <v>19</v>
      </c>
      <c r="L140" s="8"/>
      <c r="M140" s="8"/>
      <c r="N140" s="8"/>
    </row>
    <row r="141" spans="1:14" ht="28.5" x14ac:dyDescent="0.25">
      <c r="A141" s="29">
        <v>25</v>
      </c>
      <c r="B141" s="45" t="s">
        <v>33</v>
      </c>
      <c r="C141" s="41" t="s">
        <v>34</v>
      </c>
      <c r="D141" s="29">
        <f>7+9</f>
        <v>16</v>
      </c>
      <c r="E141" s="17"/>
      <c r="F141" s="15"/>
      <c r="G141" s="6" t="s">
        <v>44</v>
      </c>
      <c r="H141" s="17"/>
      <c r="I141" s="15"/>
      <c r="J141" s="82" t="e">
        <f>D141*G141</f>
        <v>#VALUE!</v>
      </c>
      <c r="K141" s="3"/>
      <c r="L141" s="8"/>
      <c r="M141" s="8"/>
      <c r="N141" s="8"/>
    </row>
    <row r="142" spans="1:14" ht="30" x14ac:dyDescent="0.25">
      <c r="A142" s="28" t="s">
        <v>130</v>
      </c>
      <c r="B142" s="8" t="s">
        <v>81</v>
      </c>
      <c r="C142" s="3" t="s">
        <v>17</v>
      </c>
      <c r="D142" s="3">
        <f>7+9</f>
        <v>16</v>
      </c>
      <c r="E142" s="4" t="s">
        <v>43</v>
      </c>
      <c r="F142" s="5" t="s">
        <v>43</v>
      </c>
      <c r="G142" s="16"/>
      <c r="H142" s="4" t="e">
        <f t="shared" ref="H142" si="34">D142*E142</f>
        <v>#VALUE!</v>
      </c>
      <c r="I142" s="5" t="e">
        <f t="shared" ref="I142" si="35">D142*F142</f>
        <v>#VALUE!</v>
      </c>
      <c r="J142" s="16"/>
      <c r="K142" s="3" t="s">
        <v>19</v>
      </c>
      <c r="L142" s="8"/>
      <c r="M142" s="8"/>
      <c r="N142" s="8"/>
    </row>
    <row r="143" spans="1:14" s="37" customFormat="1" ht="15.75" x14ac:dyDescent="0.25">
      <c r="A143" s="32"/>
      <c r="B143" s="100" t="s">
        <v>65</v>
      </c>
      <c r="C143" s="33"/>
      <c r="D143" s="33"/>
      <c r="E143" s="34"/>
      <c r="F143" s="35"/>
      <c r="G143" s="35"/>
      <c r="H143" s="128" t="e">
        <f>H131+H132+H134+H135+H136+H138+H139+H140+H142</f>
        <v>#VALUE!</v>
      </c>
      <c r="I143" s="128" t="e">
        <f>I131+I132+I134+I135+I136+I138+I139+I140+I142</f>
        <v>#VALUE!</v>
      </c>
      <c r="J143" s="128" t="e">
        <f>J130+J133+J137+J141</f>
        <v>#VALUE!</v>
      </c>
      <c r="K143" s="36"/>
      <c r="L143" s="36"/>
      <c r="M143" s="36"/>
      <c r="N143" s="36"/>
    </row>
    <row r="144" spans="1:14" s="125" customFormat="1" ht="25.5" x14ac:dyDescent="0.25">
      <c r="A144" s="130"/>
      <c r="B144" s="131" t="s">
        <v>132</v>
      </c>
      <c r="C144" s="132"/>
      <c r="D144" s="132"/>
      <c r="E144" s="129"/>
      <c r="F144" s="129"/>
      <c r="G144" s="129"/>
      <c r="H144" s="129" t="e">
        <f>H143+H128+H117+H85</f>
        <v>#VALUE!</v>
      </c>
      <c r="I144" s="129" t="e">
        <f>I143+I128+I117+I85</f>
        <v>#VALUE!</v>
      </c>
      <c r="J144" s="129" t="e">
        <f>J143+J128+J117+J85</f>
        <v>#VALUE!</v>
      </c>
      <c r="K144" s="133"/>
      <c r="L144" s="133"/>
      <c r="M144" s="133"/>
      <c r="N144" s="133"/>
    </row>
    <row r="145" spans="1:10" s="48" customFormat="1" ht="14.25" x14ac:dyDescent="0.25">
      <c r="E145" s="49"/>
      <c r="F145" s="49"/>
      <c r="G145" s="49"/>
      <c r="H145" s="49"/>
      <c r="I145" s="49"/>
      <c r="J145" s="49"/>
    </row>
    <row r="146" spans="1:10" hidden="1" outlineLevel="1" x14ac:dyDescent="0.25"/>
    <row r="147" spans="1:10" collapsed="1" x14ac:dyDescent="0.25"/>
    <row r="148" spans="1:10" s="10" customFormat="1" ht="15.75" x14ac:dyDescent="0.25">
      <c r="A148" s="9" t="s">
        <v>20</v>
      </c>
      <c r="E148" s="11"/>
      <c r="F148" s="11"/>
      <c r="G148" s="11"/>
      <c r="H148" s="11"/>
      <c r="I148" s="11"/>
      <c r="J148" s="11"/>
    </row>
    <row r="149" spans="1:10" s="10" customFormat="1" ht="15.75" x14ac:dyDescent="0.25">
      <c r="A149" s="9"/>
      <c r="E149" s="11"/>
      <c r="F149" s="11"/>
      <c r="G149" s="11"/>
      <c r="H149" s="11"/>
      <c r="I149" s="11"/>
      <c r="J149" s="11"/>
    </row>
    <row r="150" spans="1:10" s="10" customFormat="1" ht="15.75" outlineLevel="1" x14ac:dyDescent="0.25">
      <c r="A150" s="9"/>
      <c r="E150" s="11"/>
      <c r="F150" s="11"/>
      <c r="G150" s="11"/>
      <c r="H150" s="11"/>
      <c r="I150" s="11"/>
      <c r="J150" s="11"/>
    </row>
    <row r="151" spans="1:10" s="10" customFormat="1" ht="15.75" outlineLevel="1" x14ac:dyDescent="0.25">
      <c r="A151" s="9"/>
      <c r="E151" s="11"/>
      <c r="F151" s="11"/>
      <c r="G151" s="11"/>
      <c r="H151" s="11"/>
      <c r="I151" s="11"/>
      <c r="J151" s="11"/>
    </row>
    <row r="152" spans="1:10" s="10" customFormat="1" ht="15.75" x14ac:dyDescent="0.25">
      <c r="A152" s="9" t="s">
        <v>21</v>
      </c>
      <c r="E152" s="11"/>
      <c r="F152" s="11"/>
      <c r="G152" s="11"/>
      <c r="H152" s="11"/>
      <c r="I152" s="11"/>
      <c r="J152" s="11"/>
    </row>
    <row r="153" spans="1:10" s="10" customFormat="1" ht="15.75" x14ac:dyDescent="0.25">
      <c r="A153" s="9"/>
      <c r="E153" s="11"/>
      <c r="F153" s="11"/>
      <c r="G153" s="11"/>
      <c r="H153" s="11"/>
      <c r="I153" s="11"/>
      <c r="J153" s="11"/>
    </row>
    <row r="154" spans="1:10" s="10" customFormat="1" ht="15.75" outlineLevel="1" x14ac:dyDescent="0.25">
      <c r="A154" s="9"/>
      <c r="E154" s="11"/>
      <c r="F154" s="11"/>
      <c r="G154" s="11"/>
      <c r="H154" s="11"/>
      <c r="I154" s="11"/>
      <c r="J154" s="11"/>
    </row>
    <row r="155" spans="1:10" s="10" customFormat="1" ht="15.75" outlineLevel="1" x14ac:dyDescent="0.25">
      <c r="A155" s="9"/>
      <c r="E155" s="11"/>
      <c r="F155" s="11"/>
      <c r="G155" s="11"/>
      <c r="H155" s="11"/>
      <c r="I155" s="11"/>
      <c r="J155" s="11"/>
    </row>
    <row r="156" spans="1:10" s="10" customFormat="1" ht="28.5" customHeight="1" x14ac:dyDescent="0.25">
      <c r="A156" s="9" t="s">
        <v>45</v>
      </c>
      <c r="E156" s="11"/>
      <c r="F156" s="11"/>
      <c r="G156" s="180" t="s">
        <v>131</v>
      </c>
      <c r="H156" s="180"/>
      <c r="I156" s="11"/>
      <c r="J156" s="11"/>
    </row>
  </sheetData>
  <mergeCells count="17">
    <mergeCell ref="B86:G86"/>
    <mergeCell ref="B118:G118"/>
    <mergeCell ref="B129:G129"/>
    <mergeCell ref="G156:H156"/>
    <mergeCell ref="M8:M9"/>
    <mergeCell ref="N8:N9"/>
    <mergeCell ref="B10:E10"/>
    <mergeCell ref="I1:N1"/>
    <mergeCell ref="A6:N6"/>
    <mergeCell ref="A8:A9"/>
    <mergeCell ref="B8:B9"/>
    <mergeCell ref="C8:C9"/>
    <mergeCell ref="D8:D9"/>
    <mergeCell ref="E8:G8"/>
    <mergeCell ref="H8:J8"/>
    <mergeCell ref="K8:K9"/>
    <mergeCell ref="L8:L9"/>
  </mergeCells>
  <printOptions horizontalCentered="1"/>
  <pageMargins left="0.31496062992125984" right="0.31496062992125984" top="0.35433070866141736" bottom="0.35433070866141736" header="0" footer="0"/>
  <pageSetup paperSize="8" scale="71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канализац жд</vt:lpstr>
      <vt:lpstr>'канализац жд'!Заголовки_для_печати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Сергиенко Елена Анатольевна</cp:lastModifiedBy>
  <cp:lastPrinted>2016-07-12T10:49:08Z</cp:lastPrinted>
  <dcterms:created xsi:type="dcterms:W3CDTF">2015-04-20T12:17:38Z</dcterms:created>
  <dcterms:modified xsi:type="dcterms:W3CDTF">2017-02-17T09:58:35Z</dcterms:modified>
</cp:coreProperties>
</file>