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615" yWindow="420" windowWidth="15120" windowHeight="11895"/>
  </bookViews>
  <sheets>
    <sheet name="Без пожар.серт. (Гурницкий)" sheetId="6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95" i="6" l="1"/>
  <c r="H66" i="6"/>
  <c r="D61" i="6"/>
  <c r="D65" i="6"/>
  <c r="H65" i="6" s="1"/>
  <c r="D105" i="6"/>
  <c r="D104" i="6"/>
  <c r="D103" i="6"/>
  <c r="D101" i="6" s="1"/>
  <c r="D94" i="6"/>
  <c r="H94" i="6" s="1"/>
  <c r="D93" i="6"/>
  <c r="H93" i="6" s="1"/>
  <c r="D92" i="6"/>
  <c r="D91" i="6"/>
  <c r="D96" i="6"/>
  <c r="H96" i="6" s="1"/>
  <c r="D85" i="6"/>
  <c r="D84" i="6"/>
  <c r="D83" i="6"/>
  <c r="D82" i="6"/>
  <c r="D81" i="6"/>
  <c r="D80" i="6"/>
  <c r="D79" i="6"/>
  <c r="D78" i="6"/>
  <c r="D68" i="6"/>
  <c r="H68" i="6" s="1"/>
  <c r="D67" i="6"/>
  <c r="H67" i="6" s="1"/>
  <c r="D54" i="6"/>
  <c r="H54" i="6" s="1"/>
  <c r="D55" i="6"/>
  <c r="H55" i="6" s="1"/>
  <c r="D53" i="6"/>
  <c r="H53" i="6" s="1"/>
  <c r="D52" i="6"/>
  <c r="H52" i="6" s="1"/>
  <c r="D51" i="6"/>
  <c r="D56" i="6"/>
  <c r="H56" i="6" s="1"/>
  <c r="D50" i="6"/>
  <c r="D49" i="6"/>
  <c r="D48" i="6"/>
  <c r="D47" i="6"/>
  <c r="D32" i="6"/>
  <c r="H32" i="6" s="1"/>
  <c r="D31" i="6"/>
  <c r="H31" i="6" s="1"/>
  <c r="D30" i="6"/>
  <c r="H30" i="6" s="1"/>
  <c r="D29" i="6"/>
  <c r="H29" i="6" s="1"/>
  <c r="D28" i="6"/>
  <c r="H28" i="6" s="1"/>
  <c r="D27" i="6"/>
  <c r="H27" i="6" s="1"/>
  <c r="D26" i="6"/>
  <c r="H26" i="6" s="1"/>
  <c r="D25" i="6"/>
  <c r="H25" i="6" s="1"/>
  <c r="D24" i="6"/>
  <c r="H24" i="6" s="1"/>
  <c r="D22" i="6"/>
  <c r="D23" i="6"/>
  <c r="H23" i="6" s="1"/>
  <c r="D21" i="6"/>
  <c r="D41" i="6"/>
  <c r="D40" i="6"/>
  <c r="D39" i="6"/>
  <c r="D38" i="6"/>
  <c r="D14" i="6"/>
  <c r="H14" i="6" s="1"/>
  <c r="D15" i="6"/>
  <c r="D13" i="6"/>
  <c r="D90" i="6" l="1"/>
  <c r="D97" i="6" s="1"/>
  <c r="D77" i="6"/>
  <c r="D46" i="6"/>
  <c r="D20" i="6"/>
  <c r="D37" i="6"/>
  <c r="D12" i="6"/>
  <c r="H105" i="6"/>
  <c r="H104" i="6"/>
  <c r="H92" i="6"/>
  <c r="H91" i="6"/>
  <c r="H85" i="6"/>
  <c r="H84" i="6"/>
  <c r="H83" i="6"/>
  <c r="H82" i="6"/>
  <c r="H81" i="6"/>
  <c r="H80" i="6"/>
  <c r="H79" i="6"/>
  <c r="H64" i="6"/>
  <c r="H63" i="6"/>
  <c r="H51" i="6"/>
  <c r="H50" i="6"/>
  <c r="H49" i="6"/>
  <c r="H48" i="6"/>
  <c r="H47" i="6"/>
  <c r="H41" i="6"/>
  <c r="H40" i="6"/>
  <c r="H39" i="6"/>
  <c r="H38" i="6"/>
  <c r="H22" i="6"/>
  <c r="H21" i="6"/>
  <c r="H15" i="6"/>
  <c r="H13" i="6"/>
  <c r="I37" i="6" l="1"/>
  <c r="J37" i="6"/>
  <c r="D19" i="6"/>
  <c r="H19" i="6" s="1"/>
  <c r="D17" i="6"/>
  <c r="H17" i="6" s="1"/>
  <c r="D16" i="6"/>
  <c r="H16" i="6" s="1"/>
  <c r="D18" i="6"/>
  <c r="H18" i="6" s="1"/>
  <c r="J90" i="6"/>
  <c r="D42" i="6"/>
  <c r="H42" i="6" s="1"/>
  <c r="J12" i="6"/>
  <c r="H103" i="6"/>
  <c r="I12" i="6"/>
  <c r="H62" i="6"/>
  <c r="H78" i="6"/>
  <c r="D99" i="6"/>
  <c r="H99" i="6" l="1"/>
  <c r="D109" i="6"/>
  <c r="H109" i="6" s="1"/>
  <c r="D107" i="6"/>
  <c r="D108" i="6"/>
  <c r="H108" i="6" s="1"/>
  <c r="D106" i="6"/>
  <c r="H106" i="6" s="1"/>
  <c r="H97" i="6"/>
  <c r="I90" i="6"/>
  <c r="D98" i="6"/>
  <c r="H98" i="6" s="1"/>
  <c r="D100" i="6"/>
  <c r="H100" i="6" s="1"/>
  <c r="D45" i="6"/>
  <c r="H45" i="6" s="1"/>
  <c r="D44" i="6"/>
  <c r="H44" i="6" s="1"/>
  <c r="D43" i="6"/>
  <c r="H43" i="6" s="1"/>
  <c r="J77" i="6"/>
  <c r="D88" i="6"/>
  <c r="H88" i="6" s="1"/>
  <c r="D86" i="6"/>
  <c r="H86" i="6" s="1"/>
  <c r="D89" i="6"/>
  <c r="H89" i="6" s="1"/>
  <c r="D87" i="6"/>
  <c r="H87" i="6" s="1"/>
  <c r="I77" i="6"/>
  <c r="J61" i="6"/>
  <c r="D72" i="6"/>
  <c r="H72" i="6" s="1"/>
  <c r="D70" i="6"/>
  <c r="H70" i="6" s="1"/>
  <c r="D71" i="6"/>
  <c r="H71" i="6" s="1"/>
  <c r="D69" i="6"/>
  <c r="H69" i="6" s="1"/>
  <c r="I61" i="6"/>
  <c r="D60" i="6"/>
  <c r="H60" i="6" s="1"/>
  <c r="D59" i="6"/>
  <c r="H59" i="6" s="1"/>
  <c r="J46" i="6"/>
  <c r="D58" i="6"/>
  <c r="H58" i="6" s="1"/>
  <c r="D57" i="6"/>
  <c r="H57" i="6" s="1"/>
  <c r="I46" i="6"/>
  <c r="J101" i="6"/>
  <c r="I101" i="6"/>
  <c r="H107" i="6"/>
  <c r="J20" i="6"/>
  <c r="D36" i="6"/>
  <c r="H36" i="6" s="1"/>
  <c r="D35" i="6"/>
  <c r="H35" i="6" s="1"/>
  <c r="D34" i="6"/>
  <c r="H34" i="6" s="1"/>
  <c r="D33" i="6"/>
  <c r="H33" i="6" s="1"/>
  <c r="I20" i="6"/>
  <c r="H74" i="6" s="1"/>
  <c r="H73" i="6" l="1"/>
  <c r="H115" i="6" s="1"/>
  <c r="H75" i="6"/>
  <c r="H111" i="6"/>
  <c r="H116" i="6" s="1"/>
  <c r="H112" i="6"/>
  <c r="H117" i="6" s="1"/>
  <c r="H110" i="6"/>
</calcChain>
</file>

<file path=xl/sharedStrings.xml><?xml version="1.0" encoding="utf-8"?>
<sst xmlns="http://schemas.openxmlformats.org/spreadsheetml/2006/main" count="407" uniqueCount="188">
  <si>
    <t>№ п/п</t>
  </si>
  <si>
    <t>Наименование работ</t>
  </si>
  <si>
    <t>Ед. изм</t>
  </si>
  <si>
    <t>Кол-во</t>
  </si>
  <si>
    <t>тн</t>
  </si>
  <si>
    <t>1</t>
  </si>
  <si>
    <t>2</t>
  </si>
  <si>
    <t>3</t>
  </si>
  <si>
    <t>4</t>
  </si>
  <si>
    <t>5</t>
  </si>
  <si>
    <t>6</t>
  </si>
  <si>
    <t>7</t>
  </si>
  <si>
    <t>8</t>
  </si>
  <si>
    <t>шт</t>
  </si>
  <si>
    <t>кг</t>
  </si>
  <si>
    <t>Грунтовка ГФ-021</t>
  </si>
  <si>
    <t xml:space="preserve">Эмаль ХВ-124 </t>
  </si>
  <si>
    <t>Электроды</t>
  </si>
  <si>
    <t>Растворитель</t>
  </si>
  <si>
    <t>Стоимость материала за единицу,                  руб.</t>
  </si>
  <si>
    <t>Стоимость изготовления конструкций,                          руб./тн</t>
  </si>
  <si>
    <t>Стоимость монтажа конструкций,                          руб./тн</t>
  </si>
  <si>
    <t>Общая стоимость изготовления конструкций,   руб.</t>
  </si>
  <si>
    <t>Общая стоимость материалов,   руб.</t>
  </si>
  <si>
    <t>Общая стоимость монтажа конструкций,   руб.</t>
  </si>
  <si>
    <t>*</t>
  </si>
  <si>
    <t>**</t>
  </si>
  <si>
    <t>***</t>
  </si>
  <si>
    <t>ИТОГО по коммерческому предложению</t>
  </si>
  <si>
    <t xml:space="preserve">ИТОГО материалы </t>
  </si>
  <si>
    <t xml:space="preserve">ИТОГО изготовление конструкций </t>
  </si>
  <si>
    <t>Приложение № 1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</si>
  <si>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</si>
  <si>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</si>
  <si>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</si>
  <si>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</si>
  <si>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</si>
  <si>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</si>
  <si>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</si>
  <si>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</si>
  <si>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</si>
  <si>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</si>
  <si>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</si>
  <si>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</si>
  <si>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</si>
  <si>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</si>
  <si>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</si>
  <si>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</si>
  <si>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</si>
  <si>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</si>
  <si>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</si>
  <si>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</si>
  <si>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</si>
  <si>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</si>
  <si>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</si>
  <si>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</si>
  <si>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</si>
  <si>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</si>
  <si>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</si>
  <si>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</si>
  <si>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</si>
  <si>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</si>
  <si>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</si>
  <si>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</si>
  <si>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</si>
  <si>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</si>
  <si>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</si>
  <si>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</si>
  <si>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</si>
  <si>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</si>
  <si>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</si>
  <si>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</si>
  <si>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</si>
  <si>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</si>
  <si>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</si>
  <si>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</si>
  <si>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</si>
  <si>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</si>
  <si>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</si>
  <si>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</si>
  <si>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8.6</t>
  </si>
  <si>
    <t xml:space="preserve">Ориентировочный перечень и объем работ необходимый для производства работ на объекте.
</t>
  </si>
  <si>
    <t>4.10</t>
  </si>
  <si>
    <t>6.8</t>
  </si>
  <si>
    <t>6.9</t>
  </si>
  <si>
    <t>6.10</t>
  </si>
  <si>
    <t>6.11</t>
  </si>
  <si>
    <t>6.12</t>
  </si>
  <si>
    <t>8.7</t>
  </si>
  <si>
    <t xml:space="preserve">ИТОГО по монтажу  конструкций </t>
  </si>
  <si>
    <t>Главный инженер                                                                  __________________Тришин С.А.</t>
  </si>
  <si>
    <t>Начальник ПТО                                                                     __________________Левин С.Н.</t>
  </si>
  <si>
    <t>шифр проекта 06-11/12-П-КЖ3</t>
  </si>
  <si>
    <t>Изготовление, поставка и монтаж металлоконструкций ограждений на приямки №1, №2, №3, №4 (оградения РМ1, РМ2, РМ3 и РМ4) с антикоррозийным покрытием грунт ГФ-021 (1 слой) и эмаль ХВ-124 (2 слоя)</t>
  </si>
  <si>
    <t xml:space="preserve">уголок стал. 50х5 мм </t>
  </si>
  <si>
    <t>Арматура Ø10мм А240</t>
  </si>
  <si>
    <t>прокат листовой 50х5 мм</t>
  </si>
  <si>
    <t>Изготовление, поставка и монтаж металлоконструкций опор по вентиляторы ОП1 и ОП2 с  антикоррозийным покрытием грунт  ГФ-021 (1 слой) и эмаль ХВ-124 (2 слоя)</t>
  </si>
  <si>
    <t xml:space="preserve">профиль стал. 100х5 </t>
  </si>
  <si>
    <t>Лист г/к 250х250х8</t>
  </si>
  <si>
    <t>Лист г/к 1500х1900х8</t>
  </si>
  <si>
    <t>Болт  самоанкерующий БСР М12х110мм</t>
  </si>
  <si>
    <t>Труба квадратная 140х6</t>
  </si>
  <si>
    <t>Швеллер 18</t>
  </si>
  <si>
    <t>Швеллер 16</t>
  </si>
  <si>
    <t>Полоса 410х10</t>
  </si>
  <si>
    <t>Полоса 350х10</t>
  </si>
  <si>
    <t>Полоса 140х10</t>
  </si>
  <si>
    <t>Лист рифленый</t>
  </si>
  <si>
    <t>Изготовление, поставка и монтаж металлоконструкций лестниц 2шт. Мл1 на кровле с  антикоррозийным покрытием грунт  ГФ-021 (1 слой) и эмаль ХВ-124 (2 слоя)</t>
  </si>
  <si>
    <t>Уголок 40х5</t>
  </si>
  <si>
    <t>Арматура Ø20 А500С</t>
  </si>
  <si>
    <t>Труба квадратная 50х3</t>
  </si>
  <si>
    <t>Полоса 100х14</t>
  </si>
  <si>
    <t>Болт самоанкерующий  БСР М12х110мм</t>
  </si>
  <si>
    <t>Изготовление,  поставка и монтаж  металлоконструкций ограждений балконов  ОГ1……ОГ8 с антикоррозийным покрытием грунт  ГФ-021 (1 слой) и эмаль ХВ-124 (2 слоя)</t>
  </si>
  <si>
    <t>Прокат квадратн
Ст г/кат 20*20*2</t>
  </si>
  <si>
    <t>Полоса
Ст г/кат  20*10</t>
  </si>
  <si>
    <t>Полоса
Ст г/кат  20*25</t>
  </si>
  <si>
    <t>Полоса
Ст г/кат 130*130*10</t>
  </si>
  <si>
    <t>Болт  самоанкерующий БСР М8х85</t>
  </si>
  <si>
    <t>Труба
Ст пр/уг 60*40*4</t>
  </si>
  <si>
    <t>Труба
Ст пр/уг 60*30*3</t>
  </si>
  <si>
    <t>Труба
Ст пр/уг 15*30</t>
  </si>
  <si>
    <t>Труба
Ст пр/уг 15*20</t>
  </si>
  <si>
    <t>Труба
Ст пр/уг 160*140*10</t>
  </si>
  <si>
    <t>Изготовление,  поставка и монтаж  металлоконструкций ограждения кровли с антикоррозийным покрытием грунт  ГФ-021 (1 слой) и эмаль ХВ-124 (2 слоя)</t>
  </si>
  <si>
    <t>Прокат Ст г/к квадратн 20х20</t>
  </si>
  <si>
    <t>Болт М16х90мм</t>
  </si>
  <si>
    <t>Полоса г/к 100х200х8</t>
  </si>
  <si>
    <t>Полоса г/к 20х10</t>
  </si>
  <si>
    <t>Полоса г/к 150х200х8</t>
  </si>
  <si>
    <t>Труба Ст б/шов 50х4</t>
  </si>
  <si>
    <t>шифр проекта 06-11/12-П-КЖ4</t>
  </si>
  <si>
    <t>Изготовление,  поставка и монтаж  металлоконструкций ограждений ОГ1…..ОГ25  Крылец №1….5  и входов в подвал №1 и №2 с антикоррозийным покрытием грунт  ГФ-021 (1 слой) и эмаль ХВ-124 (2 слоя)</t>
  </si>
  <si>
    <t>Труба
Ст б/шов</t>
  </si>
  <si>
    <t>Полоса
Ст г/кат 50*10</t>
  </si>
  <si>
    <t>Полоса
Ст г/кат 20*10</t>
  </si>
  <si>
    <t>Труба
Ст пр/уг 70*50*3</t>
  </si>
  <si>
    <t>Уголок  70*50*4</t>
  </si>
  <si>
    <t>Полоса
Ст г/кат 110*150*6</t>
  </si>
  <si>
    <t>Анкер клиновый BZ10-20/100</t>
  </si>
  <si>
    <t>Изготовление,  поставка и монтаж металлоконструкций козырьков К1 и К1* над входами в подвал с антикоррозийным покрытием грунт  ГФ-021 (1 слой) и эмаль ХВ-124 (2 слоя)</t>
  </si>
  <si>
    <t>Труба Ст квадратн 50х5</t>
  </si>
  <si>
    <t>Труба Ст квадратн 160х80х7</t>
  </si>
  <si>
    <t>Лист 180х8мм</t>
  </si>
  <si>
    <t>Лист 50х8мм</t>
  </si>
  <si>
    <t>Изготовление,  поставка и монтаж металлоконструкций ограждений лестничных маршей ОЛ1….ОЛ4 с антикоррозийным покрытием грунт  ГФ-021 (1 слой) и эмаль ХВ-124 (2 слоя)</t>
  </si>
  <si>
    <t>Прокат квадратн
Ст г/кат 30*30</t>
  </si>
  <si>
    <t>Прокат квадратн
Ст г/кат 10*10</t>
  </si>
  <si>
    <t>Полоса
Ст г/кат 28*5</t>
  </si>
  <si>
    <t>Профлист НС44 6000х1000х0,8</t>
  </si>
  <si>
    <t>ИТОГО материалы по разделу КЖ 3</t>
  </si>
  <si>
    <t>ИТОГО по монтажу конструкций по разделу КЖ 3</t>
  </si>
  <si>
    <t>ИТОГО изготовление конструкций по разделу  КЖ 3</t>
  </si>
  <si>
    <t>ИТОГО материалы по разделу КЖ 4</t>
  </si>
  <si>
    <t>ИТОГО изготовление конструкций по разделу КЖ 4</t>
  </si>
  <si>
    <t>ИТОГО по монтажу конструкций по разделу КЖ 4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</si>
  <si>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</si>
  <si>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</si>
  <si>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</si>
  <si>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</si>
  <si>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</si>
  <si>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</si>
  <si>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</si>
  <si>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</si>
  <si>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</si>
  <si>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</si>
  <si>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</si>
  <si>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</si>
  <si>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</si>
  <si>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3.5</t>
  </si>
  <si>
    <t>3.6</t>
  </si>
  <si>
    <t>3.7</t>
  </si>
  <si>
    <t>3.8</t>
  </si>
  <si>
    <t>4.11</t>
  </si>
  <si>
    <t>4.12</t>
  </si>
  <si>
    <t>4.13</t>
  </si>
  <si>
    <t>4.14</t>
  </si>
  <si>
    <t>5.8</t>
  </si>
  <si>
    <t>5.9</t>
  </si>
  <si>
    <t>5.10</t>
  </si>
  <si>
    <t>5.11</t>
  </si>
  <si>
    <t>7.7</t>
  </si>
  <si>
    <t>7.8</t>
  </si>
  <si>
    <t>7.9</t>
  </si>
  <si>
    <t>7.10</t>
  </si>
  <si>
    <t>Начальник СДО                                                                     __________________Вознесенская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</si>
</sst>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2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2" fontId="1" fillId="0" borderId="0" xfId="0" applyNumberFormat="1" applyFont="1" applyBorder="1"/>
    <xf numFmtId="49" fontId="1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2" fontId="1" fillId="6" borderId="4" xfId="0" applyNumberFormat="1" applyFont="1" applyFill="1" applyBorder="1" applyAlignment="1">
      <alignment vertical="center"/>
    </xf>
    <xf numFmtId="0" fontId="1" fillId="0" borderId="6" xfId="0" applyFont="1" applyBorder="1"/>
    <xf numFmtId="2" fontId="1" fillId="6" borderId="6" xfId="0" applyNumberFormat="1" applyFont="1" applyFill="1" applyBorder="1" applyAlignment="1">
      <alignment vertical="center"/>
    </xf>
    <xf numFmtId="4" fontId="1" fillId="2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8" xfId="0" applyFont="1" applyBorder="1"/>
    <xf numFmtId="4" fontId="1" fillId="3" borderId="3" xfId="0" applyNumberFormat="1" applyFont="1" applyFill="1" applyBorder="1" applyAlignment="1">
      <alignment horizontal="center" vertical="center"/>
    </xf>
    <xf numFmtId="0" fontId="4" fillId="0" borderId="0" xfId="0" applyFont="1"/>
    <xf numFmtId="2" fontId="1" fillId="4" borderId="14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right" vertical="center"/>
    </xf>
    <xf numFmtId="0" fontId="16" fillId="3" borderId="7" xfId="0" applyFont="1" applyFill="1" applyBorder="1" applyAlignment="1">
      <alignment horizontal="center" vertical="center"/>
    </xf>
    <xf numFmtId="165" fontId="16" fillId="3" borderId="7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center" vertical="center"/>
    </xf>
    <xf numFmtId="166" fontId="16" fillId="3" borderId="1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9" fillId="6" borderId="18" xfId="0" applyNumberFormat="1" applyFont="1" applyFill="1" applyBorder="1" applyAlignment="1">
      <alignment horizontal="left" vertical="center"/>
    </xf>
    <xf numFmtId="0" fontId="10" fillId="6" borderId="19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4" fontId="9" fillId="6" borderId="11" xfId="0" applyNumberFormat="1" applyFont="1" applyFill="1" applyBorder="1" applyAlignment="1">
      <alignment horizontal="center" vertical="center"/>
    </xf>
    <xf numFmtId="4" fontId="10" fillId="6" borderId="12" xfId="0" applyNumberFormat="1" applyFont="1" applyFill="1" applyBorder="1" applyAlignment="1"/>
    <xf numFmtId="4" fontId="10" fillId="6" borderId="13" xfId="0" applyNumberFormat="1" applyFont="1" applyFill="1" applyBorder="1" applyAlignme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2" borderId="11" xfId="0" applyNumberFormat="1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4" fontId="9" fillId="2" borderId="11" xfId="0" applyNumberFormat="1" applyFont="1" applyFill="1" applyBorder="1" applyAlignment="1">
      <alignment horizontal="center" vertical="center"/>
    </xf>
    <xf numFmtId="4" fontId="10" fillId="2" borderId="12" xfId="0" applyNumberFormat="1" applyFont="1" applyFill="1" applyBorder="1" applyAlignment="1"/>
    <xf numFmtId="4" fontId="10" fillId="2" borderId="13" xfId="0" applyNumberFormat="1" applyFont="1" applyFill="1" applyBorder="1" applyAlignment="1"/>
    <xf numFmtId="49" fontId="9" fillId="4" borderId="18" xfId="0" applyNumberFormat="1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4" fontId="9" fillId="4" borderId="11" xfId="0" applyNumberFormat="1" applyFont="1" applyFill="1" applyBorder="1" applyAlignment="1">
      <alignment horizontal="center" vertical="center"/>
    </xf>
    <xf numFmtId="4" fontId="10" fillId="4" borderId="12" xfId="0" applyNumberFormat="1" applyFont="1" applyFill="1" applyBorder="1" applyAlignment="1"/>
    <xf numFmtId="4" fontId="10" fillId="4" borderId="13" xfId="0" applyNumberFormat="1" applyFont="1" applyFill="1" applyBorder="1" applyAlignment="1"/>
    <xf numFmtId="49" fontId="2" fillId="6" borderId="18" xfId="0" applyNumberFormat="1" applyFont="1" applyFill="1" applyBorder="1" applyAlignment="1">
      <alignment horizontal="left" vertical="center"/>
    </xf>
    <xf numFmtId="0" fontId="3" fillId="6" borderId="19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left" vertical="center"/>
    </xf>
    <xf numFmtId="4" fontId="2" fillId="6" borderId="11" xfId="0" applyNumberFormat="1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/>
    <xf numFmtId="4" fontId="3" fillId="6" borderId="13" xfId="0" applyNumberFormat="1" applyFont="1" applyFill="1" applyBorder="1" applyAlignment="1"/>
    <xf numFmtId="49" fontId="2" fillId="2" borderId="18" xfId="0" applyNumberFormat="1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4" fontId="2" fillId="2" borderId="18" xfId="0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/>
    <xf numFmtId="4" fontId="3" fillId="2" borderId="20" xfId="0" applyNumberFormat="1" applyFont="1" applyFill="1" applyBorder="1" applyAlignment="1"/>
    <xf numFmtId="49" fontId="2" fillId="4" borderId="18" xfId="0" applyNumberFormat="1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4" fontId="2" fillId="4" borderId="11" xfId="0" applyNumberFormat="1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/>
    <xf numFmtId="4" fontId="3" fillId="4" borderId="13" xfId="0" applyNumberFormat="1" applyFont="1" applyFill="1" applyBorder="1" applyAlignment="1"/>
    <xf numFmtId="49" fontId="12" fillId="7" borderId="11" xfId="0" applyNumberFormat="1" applyFont="1" applyFill="1" applyBorder="1" applyAlignment="1">
      <alignment horizontal="center" vertical="center"/>
    </xf>
    <xf numFmtId="0" fontId="12" fillId="7" borderId="12" xfId="0" applyFont="1" applyFill="1" applyBorder="1" applyAlignment="1"/>
    <xf numFmtId="0" fontId="11" fillId="7" borderId="13" xfId="0" applyFont="1" applyFill="1" applyBorder="1" applyAlignment="1"/>
    <xf numFmtId="49" fontId="12" fillId="5" borderId="15" xfId="0" applyNumberFormat="1" applyFont="1" applyFill="1" applyBorder="1" applyAlignment="1">
      <alignment horizontal="center" vertical="center"/>
    </xf>
    <xf numFmtId="0" fontId="12" fillId="5" borderId="16" xfId="0" applyFont="1" applyFill="1" applyBorder="1" applyAlignment="1"/>
    <xf numFmtId="0" fontId="11" fillId="5" borderId="17" xfId="0" applyFont="1" applyFill="1" applyBorder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90;&#1072;&#1083;&#1083;%20%20&#1086;&#1090;%20&#1043;&#1091;&#1088;&#1085;&#1080;&#1094;&#1082;&#1086;&#1075;&#1086;%2025-02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I6">
            <v>0.10651999999999999</v>
          </cell>
        </row>
        <row r="7">
          <cell r="I7">
            <v>0.11236</v>
          </cell>
        </row>
        <row r="8">
          <cell r="I8">
            <v>4.96E-3</v>
          </cell>
        </row>
        <row r="73">
          <cell r="E73">
            <v>0.84839999999999982</v>
          </cell>
          <cell r="F73">
            <v>0.40550000000000008</v>
          </cell>
          <cell r="G73">
            <v>1.3771999999999998</v>
          </cell>
          <cell r="H73">
            <v>0.85299999999999976</v>
          </cell>
          <cell r="I73">
            <v>0.2283</v>
          </cell>
          <cell r="J73">
            <v>0.17119999999999999</v>
          </cell>
          <cell r="K73">
            <v>7.7999999999999986E-2</v>
          </cell>
        </row>
        <row r="74">
          <cell r="L74">
            <v>586</v>
          </cell>
        </row>
        <row r="82">
          <cell r="G82">
            <v>0.30243999999999999</v>
          </cell>
        </row>
        <row r="83">
          <cell r="G83">
            <v>0.49219999999999997</v>
          </cell>
        </row>
        <row r="84">
          <cell r="G84">
            <v>1.8079999999999999E-2</v>
          </cell>
        </row>
        <row r="85">
          <cell r="G85">
            <v>3.14E-3</v>
          </cell>
        </row>
        <row r="86">
          <cell r="H86">
            <v>32</v>
          </cell>
        </row>
        <row r="106">
          <cell r="E106">
            <v>2.4750000000000001</v>
          </cell>
          <cell r="F106">
            <v>0.24784</v>
          </cell>
          <cell r="G106">
            <v>0.54459999999999997</v>
          </cell>
        </row>
        <row r="122">
          <cell r="H122">
            <v>0.46479999999999994</v>
          </cell>
        </row>
        <row r="123">
          <cell r="H123">
            <v>6.2799999999999995E-2</v>
          </cell>
        </row>
        <row r="124">
          <cell r="I124">
            <v>32</v>
          </cell>
        </row>
        <row r="125">
          <cell r="H125">
            <v>0.58620000000000005</v>
          </cell>
        </row>
        <row r="135">
          <cell r="H135">
            <v>856</v>
          </cell>
        </row>
        <row r="137">
          <cell r="H137">
            <v>428</v>
          </cell>
        </row>
        <row r="143">
          <cell r="G143">
            <v>0.2944</v>
          </cell>
        </row>
        <row r="144">
          <cell r="G144">
            <v>0.124</v>
          </cell>
        </row>
        <row r="145">
          <cell r="G145">
            <v>0.1164</v>
          </cell>
        </row>
        <row r="146">
          <cell r="G146">
            <v>5.3399999999999996E-2</v>
          </cell>
        </row>
        <row r="147">
          <cell r="G147">
            <v>7.6999999999999999E-2</v>
          </cell>
        </row>
        <row r="148">
          <cell r="G148">
            <v>1.32E-2</v>
          </cell>
        </row>
        <row r="149">
          <cell r="G149">
            <v>3.2799999999999996E-2</v>
          </cell>
        </row>
        <row r="150">
          <cell r="G150">
            <v>1.0800000000000001E-2</v>
          </cell>
        </row>
        <row r="151">
          <cell r="G151">
            <v>3.9600000000000003E-2</v>
          </cell>
        </row>
        <row r="152">
          <cell r="H152">
            <v>48</v>
          </cell>
        </row>
        <row r="153">
          <cell r="G153">
            <v>7.2999999999999995E-2</v>
          </cell>
        </row>
        <row r="154">
          <cell r="G154">
            <v>7.1059999999999998E-2</v>
          </cell>
        </row>
        <row r="171">
          <cell r="E171">
            <v>3.0209999999999999</v>
          </cell>
          <cell r="F171">
            <v>3.2519999999999993</v>
          </cell>
          <cell r="G171">
            <v>2.0584000000000002</v>
          </cell>
          <cell r="H171">
            <v>0.9</v>
          </cell>
          <cell r="J171">
            <v>0.8</v>
          </cell>
          <cell r="K171">
            <v>0.47599999999999998</v>
          </cell>
          <cell r="L171">
            <v>1.3140000000000001</v>
          </cell>
          <cell r="M171">
            <v>0.47</v>
          </cell>
        </row>
        <row r="172">
          <cell r="I172">
            <v>2880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30"/>
  <sheetViews>
    <sheetView tabSelected="1" topLeftCell="A112" workbookViewId="0">
      <selection activeCell="A122" sqref="A122:XFD130"/>
    </sheetView>
  </sheetViews>
  <sheetFormatPr defaultRowHeight="15.75" outlineLevelRow="1" x14ac:dyDescent="0.25"/>
  <cols>
    <col min="1" max="1" width="5.85546875" style="1" customWidth="1"/>
    <col min="2" max="2" width="36.42578125" style="1" customWidth="1"/>
    <col min="3" max="3" width="9.140625" style="1"/>
    <col min="4" max="5" width="15" style="1" customWidth="1"/>
    <col min="6" max="6" width="18.140625" style="1" customWidth="1"/>
    <col min="7" max="7" width="16.42578125" style="1" customWidth="1"/>
    <col min="8" max="8" width="18.7109375" style="1" customWidth="1"/>
    <col min="9" max="9" width="18.42578125" style="1" customWidth="1"/>
    <col min="10" max="10" width="18.7109375" style="1" customWidth="1"/>
    <col min="11" max="16384" width="9.140625" style="1"/>
  </cols>
  <sheetData>
    <row r="1" spans="1:10" outlineLevel="1" x14ac:dyDescent="0.25"/>
    <row r="2" spans="1:10" outlineLevel="1" x14ac:dyDescent="0.25"/>
    <row r="3" spans="1:10" outlineLevel="1" x14ac:dyDescent="0.25"/>
    <row r="4" spans="1:10" outlineLevel="1" x14ac:dyDescent="0.25">
      <c r="I4" s="96" t="s">
        <v>31</v>
      </c>
      <c r="J4" s="97"/>
    </row>
    <row r="5" spans="1:10" outlineLevel="1" x14ac:dyDescent="0.25">
      <c r="I5" s="96"/>
      <c r="J5" s="97"/>
    </row>
    <row r="6" spans="1:10" outlineLevel="1" x14ac:dyDescent="0.25">
      <c r="I6" s="96"/>
      <c r="J6" s="97"/>
    </row>
    <row r="7" spans="1:10" ht="33" customHeight="1" outlineLevel="1" x14ac:dyDescent="0.25">
      <c r="I7" s="96"/>
      <c r="J7" s="97"/>
    </row>
    <row r="8" spans="1:10" ht="24.75" customHeight="1" outlineLevel="1" x14ac:dyDescent="0.25">
      <c r="A8" s="98" t="s">
        <v>81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ht="16.5" thickBot="1" x14ac:dyDescent="0.3"/>
    <row r="10" spans="1:10" ht="77.25" customHeight="1" thickBot="1" x14ac:dyDescent="0.3">
      <c r="A10" s="8" t="s">
        <v>0</v>
      </c>
      <c r="B10" s="9" t="s">
        <v>1</v>
      </c>
      <c r="C10" s="9" t="s">
        <v>2</v>
      </c>
      <c r="D10" s="9" t="s">
        <v>3</v>
      </c>
      <c r="E10" s="10" t="s">
        <v>19</v>
      </c>
      <c r="F10" s="10" t="s">
        <v>20</v>
      </c>
      <c r="G10" s="10" t="s">
        <v>21</v>
      </c>
      <c r="H10" s="10" t="s">
        <v>23</v>
      </c>
      <c r="I10" s="10" t="s">
        <v>22</v>
      </c>
      <c r="J10" s="10" t="s">
        <v>24</v>
      </c>
    </row>
    <row r="11" spans="1:10" ht="27.75" thickBot="1" x14ac:dyDescent="0.4">
      <c r="A11" s="93" t="s">
        <v>92</v>
      </c>
      <c r="B11" s="94"/>
      <c r="C11" s="94"/>
      <c r="D11" s="94"/>
      <c r="E11" s="94"/>
      <c r="F11" s="94"/>
      <c r="G11" s="94"/>
      <c r="H11" s="94"/>
      <c r="I11" s="94"/>
      <c r="J11" s="95"/>
    </row>
    <row r="12" spans="1:10" ht="110.25" x14ac:dyDescent="0.25">
      <c r="A12" s="16" t="s">
        <v>5</v>
      </c>
      <c r="B12" s="43" t="s">
        <v>93</v>
      </c>
      <c r="C12" s="44" t="s">
        <v>4</v>
      </c>
      <c r="D12" s="45">
        <f>(D13+D14+D15)/1000</f>
        <v>0.22384000000000001</v>
      </c>
      <c r="E12" s="17"/>
      <c r="F12" s="18" t="s">
        <v>26</v>
      </c>
      <c r="G12" s="19" t="s">
        <v>27</v>
      </c>
      <c r="H12" s="17"/>
      <c r="I12" s="20" t="e">
        <f>F12*D12</f>
        <v>#VALUE!</v>
      </c>
      <c r="J12" s="21" t="e">
        <f>G12*D12</f>
        <v>#VALUE!</v>
      </c>
    </row>
    <row r="13" spans="1:10" x14ac:dyDescent="0.25">
      <c r="A13" s="5" t="s">
        <v>32</v>
      </c>
      <c r="B13" s="31" t="s">
        <v>94</v>
      </c>
      <c r="C13" s="32" t="s">
        <v>14</v>
      </c>
      <c r="D13" s="32">
        <f>[1]Лист1!$I$7*1000</f>
        <v>112.36</v>
      </c>
      <c r="E13" s="12" t="s">
        <v>25</v>
      </c>
      <c r="F13" s="2"/>
      <c r="G13" s="2"/>
      <c r="H13" s="12" t="e">
        <f>D13*E13</f>
        <v>#VALUE!</v>
      </c>
      <c r="I13" s="7"/>
      <c r="J13" s="22"/>
    </row>
    <row r="14" spans="1:10" x14ac:dyDescent="0.25">
      <c r="A14" s="5" t="s">
        <v>33</v>
      </c>
      <c r="B14" s="31" t="s">
        <v>95</v>
      </c>
      <c r="C14" s="32" t="s">
        <v>14</v>
      </c>
      <c r="D14" s="32">
        <f>[1]Лист1!$I$6*1000</f>
        <v>106.52</v>
      </c>
      <c r="E14" s="12" t="s">
        <v>25</v>
      </c>
      <c r="F14" s="2"/>
      <c r="G14" s="2"/>
      <c r="H14" s="12" t="e">
        <f t="shared" ref="H14:H19" si="0">D14*E14</f>
        <v>#VALUE!</v>
      </c>
      <c r="I14" s="7"/>
      <c r="J14" s="22"/>
    </row>
    <row r="15" spans="1:10" x14ac:dyDescent="0.25">
      <c r="A15" s="5" t="s">
        <v>34</v>
      </c>
      <c r="B15" s="31" t="s">
        <v>96</v>
      </c>
      <c r="C15" s="32" t="s">
        <v>14</v>
      </c>
      <c r="D15" s="32">
        <f>[1]Лист1!$I$8*1000</f>
        <v>4.96</v>
      </c>
      <c r="E15" s="12" t="s">
        <v>25</v>
      </c>
      <c r="F15" s="2"/>
      <c r="G15" s="2"/>
      <c r="H15" s="12" t="e">
        <f t="shared" si="0"/>
        <v>#VALUE!</v>
      </c>
      <c r="I15" s="7"/>
      <c r="J15" s="22"/>
    </row>
    <row r="16" spans="1:10" x14ac:dyDescent="0.25">
      <c r="A16" s="5" t="s">
        <v>35</v>
      </c>
      <c r="B16" s="31" t="s">
        <v>17</v>
      </c>
      <c r="C16" s="32" t="s">
        <v>14</v>
      </c>
      <c r="D16" s="33">
        <f>14.5*D12</f>
        <v>3.2456800000000001</v>
      </c>
      <c r="E16" s="12" t="s">
        <v>25</v>
      </c>
      <c r="F16" s="2"/>
      <c r="G16" s="2"/>
      <c r="H16" s="12" t="e">
        <f t="shared" si="0"/>
        <v>#VALUE!</v>
      </c>
      <c r="I16" s="7"/>
      <c r="J16" s="22"/>
    </row>
    <row r="17" spans="1:10" x14ac:dyDescent="0.25">
      <c r="A17" s="5" t="s">
        <v>36</v>
      </c>
      <c r="B17" s="31" t="s">
        <v>18</v>
      </c>
      <c r="C17" s="32" t="s">
        <v>14</v>
      </c>
      <c r="D17" s="33">
        <f>(2.5+0.61/2)*D12</f>
        <v>0.62787120000000007</v>
      </c>
      <c r="E17" s="12" t="s">
        <v>25</v>
      </c>
      <c r="F17" s="2"/>
      <c r="G17" s="2"/>
      <c r="H17" s="12" t="e">
        <f t="shared" si="0"/>
        <v>#VALUE!</v>
      </c>
      <c r="I17" s="7"/>
      <c r="J17" s="22"/>
    </row>
    <row r="18" spans="1:10" x14ac:dyDescent="0.25">
      <c r="A18" s="5" t="s">
        <v>37</v>
      </c>
      <c r="B18" s="31" t="s">
        <v>15</v>
      </c>
      <c r="C18" s="32" t="s">
        <v>14</v>
      </c>
      <c r="D18" s="33">
        <f>4.08/2*D12</f>
        <v>0.45663360000000003</v>
      </c>
      <c r="E18" s="12" t="s">
        <v>25</v>
      </c>
      <c r="F18" s="2"/>
      <c r="G18" s="2"/>
      <c r="H18" s="12" t="e">
        <f t="shared" si="0"/>
        <v>#VALUE!</v>
      </c>
      <c r="I18" s="7"/>
      <c r="J18" s="22"/>
    </row>
    <row r="19" spans="1:10" x14ac:dyDescent="0.25">
      <c r="A19" s="5" t="s">
        <v>38</v>
      </c>
      <c r="B19" s="31" t="s">
        <v>16</v>
      </c>
      <c r="C19" s="32" t="s">
        <v>14</v>
      </c>
      <c r="D19" s="33">
        <f>5*2*D12</f>
        <v>2.2383999999999999</v>
      </c>
      <c r="E19" s="12" t="s">
        <v>25</v>
      </c>
      <c r="F19" s="2"/>
      <c r="G19" s="2"/>
      <c r="H19" s="12" t="e">
        <f t="shared" si="0"/>
        <v>#VALUE!</v>
      </c>
      <c r="I19" s="7"/>
      <c r="J19" s="22"/>
    </row>
    <row r="20" spans="1:10" ht="94.5" x14ac:dyDescent="0.25">
      <c r="A20" s="6" t="s">
        <v>6</v>
      </c>
      <c r="B20" s="34" t="s">
        <v>109</v>
      </c>
      <c r="C20" s="35" t="s">
        <v>4</v>
      </c>
      <c r="D20" s="36">
        <f>(D21+D22+D23+D24+D25+D26+D27+D28+D29+D30+D31)/1000</f>
        <v>0.90565999999999991</v>
      </c>
      <c r="E20" s="2"/>
      <c r="F20" s="13" t="s">
        <v>26</v>
      </c>
      <c r="G20" s="14" t="s">
        <v>27</v>
      </c>
      <c r="H20" s="2"/>
      <c r="I20" s="15" t="e">
        <f>F20*D20</f>
        <v>#VALUE!</v>
      </c>
      <c r="J20" s="23" t="e">
        <f>G20*D20</f>
        <v>#VALUE!</v>
      </c>
    </row>
    <row r="21" spans="1:10" x14ac:dyDescent="0.25">
      <c r="A21" s="5" t="s">
        <v>39</v>
      </c>
      <c r="B21" s="31" t="s">
        <v>102</v>
      </c>
      <c r="C21" s="32" t="s">
        <v>14</v>
      </c>
      <c r="D21" s="33">
        <f>[1]Лист1!$G$143*1000</f>
        <v>294.39999999999998</v>
      </c>
      <c r="E21" s="12" t="s">
        <v>25</v>
      </c>
      <c r="F21" s="2"/>
      <c r="G21" s="2"/>
      <c r="H21" s="12" t="e">
        <f t="shared" ref="H21:H72" si="1">D21*E21</f>
        <v>#VALUE!</v>
      </c>
      <c r="I21" s="7"/>
      <c r="J21" s="22"/>
    </row>
    <row r="22" spans="1:10" x14ac:dyDescent="0.25">
      <c r="A22" s="5" t="s">
        <v>40</v>
      </c>
      <c r="B22" s="31" t="s">
        <v>103</v>
      </c>
      <c r="C22" s="32" t="s">
        <v>14</v>
      </c>
      <c r="D22" s="33">
        <f>[1]Лист1!$G$144*1000</f>
        <v>124</v>
      </c>
      <c r="E22" s="12" t="s">
        <v>25</v>
      </c>
      <c r="F22" s="2"/>
      <c r="G22" s="2"/>
      <c r="H22" s="12" t="e">
        <f t="shared" si="1"/>
        <v>#VALUE!</v>
      </c>
      <c r="I22" s="7"/>
      <c r="J22" s="22"/>
    </row>
    <row r="23" spans="1:10" x14ac:dyDescent="0.25">
      <c r="A23" s="5" t="s">
        <v>41</v>
      </c>
      <c r="B23" s="31" t="s">
        <v>104</v>
      </c>
      <c r="C23" s="32" t="s">
        <v>14</v>
      </c>
      <c r="D23" s="33">
        <f>[1]Лист1!$G$145*1000</f>
        <v>116.4</v>
      </c>
      <c r="E23" s="12" t="s">
        <v>25</v>
      </c>
      <c r="F23" s="2"/>
      <c r="G23" s="2"/>
      <c r="H23" s="12" t="e">
        <f>D23*E23</f>
        <v>#VALUE!</v>
      </c>
      <c r="I23" s="7"/>
      <c r="J23" s="22"/>
    </row>
    <row r="24" spans="1:10" x14ac:dyDescent="0.25">
      <c r="A24" s="5" t="s">
        <v>42</v>
      </c>
      <c r="B24" s="31" t="s">
        <v>105</v>
      </c>
      <c r="C24" s="32" t="s">
        <v>14</v>
      </c>
      <c r="D24" s="33">
        <f>1000*[1]Лист1!$G$146</f>
        <v>53.4</v>
      </c>
      <c r="E24" s="12" t="s">
        <v>25</v>
      </c>
      <c r="F24" s="2"/>
      <c r="G24" s="2"/>
      <c r="H24" s="12" t="e">
        <f t="shared" ref="H24:H36" si="2">D24*E24</f>
        <v>#VALUE!</v>
      </c>
      <c r="I24" s="7"/>
      <c r="J24" s="22"/>
    </row>
    <row r="25" spans="1:10" x14ac:dyDescent="0.25">
      <c r="A25" s="5" t="s">
        <v>43</v>
      </c>
      <c r="B25" s="31" t="s">
        <v>106</v>
      </c>
      <c r="C25" s="32" t="s">
        <v>14</v>
      </c>
      <c r="D25" s="33">
        <f>1000*[1]Лист1!$G$147</f>
        <v>77</v>
      </c>
      <c r="E25" s="12" t="s">
        <v>25</v>
      </c>
      <c r="F25" s="2"/>
      <c r="G25" s="2"/>
      <c r="H25" s="12" t="e">
        <f t="shared" si="2"/>
        <v>#VALUE!</v>
      </c>
      <c r="I25" s="7"/>
      <c r="J25" s="22"/>
    </row>
    <row r="26" spans="1:10" x14ac:dyDescent="0.25">
      <c r="A26" s="5" t="s">
        <v>44</v>
      </c>
      <c r="B26" s="31" t="s">
        <v>107</v>
      </c>
      <c r="C26" s="32" t="s">
        <v>14</v>
      </c>
      <c r="D26" s="33">
        <f>1000*[1]Лист1!$G$148</f>
        <v>13.2</v>
      </c>
      <c r="E26" s="12" t="s">
        <v>25</v>
      </c>
      <c r="F26" s="2"/>
      <c r="G26" s="2"/>
      <c r="H26" s="12" t="e">
        <f t="shared" si="2"/>
        <v>#VALUE!</v>
      </c>
      <c r="I26" s="7"/>
      <c r="J26" s="22"/>
    </row>
    <row r="27" spans="1:10" x14ac:dyDescent="0.25">
      <c r="A27" s="5" t="s">
        <v>45</v>
      </c>
      <c r="B27" s="31" t="s">
        <v>108</v>
      </c>
      <c r="C27" s="32" t="s">
        <v>14</v>
      </c>
      <c r="D27" s="33">
        <f>[1]Лист1!$G$149*1000</f>
        <v>32.799999999999997</v>
      </c>
      <c r="E27" s="12" t="s">
        <v>25</v>
      </c>
      <c r="F27" s="2"/>
      <c r="G27" s="2"/>
      <c r="H27" s="12" t="e">
        <f t="shared" si="2"/>
        <v>#VALUE!</v>
      </c>
      <c r="I27" s="7"/>
      <c r="J27" s="22"/>
    </row>
    <row r="28" spans="1:10" x14ac:dyDescent="0.25">
      <c r="A28" s="5" t="s">
        <v>158</v>
      </c>
      <c r="B28" s="31" t="s">
        <v>110</v>
      </c>
      <c r="C28" s="32" t="s">
        <v>14</v>
      </c>
      <c r="D28" s="33">
        <f>[1]Лист1!$G$150*1000</f>
        <v>10.8</v>
      </c>
      <c r="E28" s="12" t="s">
        <v>25</v>
      </c>
      <c r="F28" s="2"/>
      <c r="G28" s="2"/>
      <c r="H28" s="12" t="e">
        <f t="shared" si="2"/>
        <v>#VALUE!</v>
      </c>
      <c r="I28" s="7"/>
      <c r="J28" s="22"/>
    </row>
    <row r="29" spans="1:10" x14ac:dyDescent="0.25">
      <c r="A29" s="5" t="s">
        <v>159</v>
      </c>
      <c r="B29" s="31" t="s">
        <v>111</v>
      </c>
      <c r="C29" s="32" t="s">
        <v>14</v>
      </c>
      <c r="D29" s="33">
        <f>[1]Лист1!$G$151*1000</f>
        <v>39.6</v>
      </c>
      <c r="E29" s="12" t="s">
        <v>25</v>
      </c>
      <c r="F29" s="2"/>
      <c r="G29" s="2"/>
      <c r="H29" s="12" t="e">
        <f t="shared" si="2"/>
        <v>#VALUE!</v>
      </c>
      <c r="I29" s="7"/>
      <c r="J29" s="22"/>
    </row>
    <row r="30" spans="1:10" x14ac:dyDescent="0.25">
      <c r="A30" s="5" t="s">
        <v>160</v>
      </c>
      <c r="B30" s="31" t="s">
        <v>112</v>
      </c>
      <c r="C30" s="32" t="s">
        <v>14</v>
      </c>
      <c r="D30" s="33">
        <f>[1]Лист1!$G$153*1000</f>
        <v>73</v>
      </c>
      <c r="E30" s="12" t="s">
        <v>25</v>
      </c>
      <c r="F30" s="2"/>
      <c r="G30" s="2"/>
      <c r="H30" s="12" t="e">
        <f t="shared" si="2"/>
        <v>#VALUE!</v>
      </c>
      <c r="I30" s="7"/>
      <c r="J30" s="22"/>
    </row>
    <row r="31" spans="1:10" x14ac:dyDescent="0.25">
      <c r="A31" s="5" t="s">
        <v>161</v>
      </c>
      <c r="B31" s="31" t="s">
        <v>113</v>
      </c>
      <c r="C31" s="32" t="s">
        <v>14</v>
      </c>
      <c r="D31" s="33">
        <f>[1]Лист1!$G$154*1000</f>
        <v>71.06</v>
      </c>
      <c r="E31" s="12" t="s">
        <v>25</v>
      </c>
      <c r="F31" s="2"/>
      <c r="G31" s="2"/>
      <c r="H31" s="12" t="e">
        <f t="shared" si="2"/>
        <v>#VALUE!</v>
      </c>
      <c r="I31" s="7"/>
      <c r="J31" s="22"/>
    </row>
    <row r="32" spans="1:10" ht="30" x14ac:dyDescent="0.25">
      <c r="A32" s="5" t="s">
        <v>162</v>
      </c>
      <c r="B32" s="37" t="s">
        <v>114</v>
      </c>
      <c r="C32" s="38" t="s">
        <v>13</v>
      </c>
      <c r="D32" s="39">
        <f>[1]Лист1!$H$152</f>
        <v>48</v>
      </c>
      <c r="E32" s="12" t="s">
        <v>25</v>
      </c>
      <c r="F32" s="2"/>
      <c r="G32" s="2"/>
      <c r="H32" s="12" t="e">
        <f t="shared" si="2"/>
        <v>#VALUE!</v>
      </c>
      <c r="I32" s="7"/>
      <c r="J32" s="22"/>
    </row>
    <row r="33" spans="1:10" x14ac:dyDescent="0.25">
      <c r="A33" s="5" t="s">
        <v>163</v>
      </c>
      <c r="B33" s="31" t="s">
        <v>17</v>
      </c>
      <c r="C33" s="32" t="s">
        <v>14</v>
      </c>
      <c r="D33" s="33">
        <f>14.5*D20</f>
        <v>13.132069999999999</v>
      </c>
      <c r="E33" s="12" t="s">
        <v>25</v>
      </c>
      <c r="F33" s="2"/>
      <c r="G33" s="2"/>
      <c r="H33" s="12" t="e">
        <f t="shared" si="2"/>
        <v>#VALUE!</v>
      </c>
      <c r="I33" s="7"/>
      <c r="J33" s="22"/>
    </row>
    <row r="34" spans="1:10" x14ac:dyDescent="0.25">
      <c r="A34" s="5" t="s">
        <v>164</v>
      </c>
      <c r="B34" s="31" t="s">
        <v>18</v>
      </c>
      <c r="C34" s="32" t="s">
        <v>14</v>
      </c>
      <c r="D34" s="33">
        <f>(2.5+0.61/2)*D20</f>
        <v>2.5403762999999997</v>
      </c>
      <c r="E34" s="12" t="s">
        <v>25</v>
      </c>
      <c r="F34" s="2"/>
      <c r="G34" s="2"/>
      <c r="H34" s="12" t="e">
        <f t="shared" si="2"/>
        <v>#VALUE!</v>
      </c>
      <c r="I34" s="7"/>
      <c r="J34" s="22"/>
    </row>
    <row r="35" spans="1:10" x14ac:dyDescent="0.25">
      <c r="A35" s="5" t="s">
        <v>165</v>
      </c>
      <c r="B35" s="31" t="s">
        <v>15</v>
      </c>
      <c r="C35" s="32" t="s">
        <v>14</v>
      </c>
      <c r="D35" s="33">
        <f>4.08/2*D20</f>
        <v>1.8475463999999999</v>
      </c>
      <c r="E35" s="12" t="s">
        <v>25</v>
      </c>
      <c r="F35" s="2"/>
      <c r="G35" s="2"/>
      <c r="H35" s="12" t="e">
        <f t="shared" si="2"/>
        <v>#VALUE!</v>
      </c>
      <c r="I35" s="7"/>
      <c r="J35" s="22"/>
    </row>
    <row r="36" spans="1:10" x14ac:dyDescent="0.25">
      <c r="A36" s="5" t="s">
        <v>166</v>
      </c>
      <c r="B36" s="31" t="s">
        <v>16</v>
      </c>
      <c r="C36" s="32" t="s">
        <v>14</v>
      </c>
      <c r="D36" s="33">
        <f>5*2*D20</f>
        <v>9.0565999999999995</v>
      </c>
      <c r="E36" s="12" t="s">
        <v>25</v>
      </c>
      <c r="F36" s="2"/>
      <c r="G36" s="2"/>
      <c r="H36" s="12" t="e">
        <f t="shared" si="2"/>
        <v>#VALUE!</v>
      </c>
      <c r="I36" s="7"/>
      <c r="J36" s="22"/>
    </row>
    <row r="37" spans="1:10" ht="94.5" x14ac:dyDescent="0.25">
      <c r="A37" s="6" t="s">
        <v>7</v>
      </c>
      <c r="B37" s="34" t="s">
        <v>97</v>
      </c>
      <c r="C37" s="35" t="s">
        <v>4</v>
      </c>
      <c r="D37" s="36">
        <f>(D38+D39+D40)/1000</f>
        <v>1.1137999999999999</v>
      </c>
      <c r="E37" s="2"/>
      <c r="F37" s="13" t="s">
        <v>26</v>
      </c>
      <c r="G37" s="14" t="s">
        <v>27</v>
      </c>
      <c r="H37" s="2"/>
      <c r="I37" s="15" t="e">
        <f>F37*D37</f>
        <v>#VALUE!</v>
      </c>
      <c r="J37" s="23" t="e">
        <f>G37*D37</f>
        <v>#VALUE!</v>
      </c>
    </row>
    <row r="38" spans="1:10" x14ac:dyDescent="0.25">
      <c r="A38" s="5" t="s">
        <v>167</v>
      </c>
      <c r="B38" s="31" t="s">
        <v>98</v>
      </c>
      <c r="C38" s="32" t="s">
        <v>14</v>
      </c>
      <c r="D38" s="33">
        <f>[1]Лист1!$H$122*1000</f>
        <v>464.79999999999995</v>
      </c>
      <c r="E38" s="12" t="s">
        <v>25</v>
      </c>
      <c r="F38" s="2"/>
      <c r="G38" s="2"/>
      <c r="H38" s="12" t="e">
        <f t="shared" si="1"/>
        <v>#VALUE!</v>
      </c>
      <c r="I38" s="7"/>
      <c r="J38" s="22"/>
    </row>
    <row r="39" spans="1:10" x14ac:dyDescent="0.25">
      <c r="A39" s="5" t="s">
        <v>168</v>
      </c>
      <c r="B39" s="31" t="s">
        <v>99</v>
      </c>
      <c r="C39" s="32" t="s">
        <v>14</v>
      </c>
      <c r="D39" s="33">
        <f>[1]Лист1!$H$123*1000</f>
        <v>62.8</v>
      </c>
      <c r="E39" s="12" t="s">
        <v>25</v>
      </c>
      <c r="F39" s="2"/>
      <c r="G39" s="2"/>
      <c r="H39" s="12" t="e">
        <f t="shared" si="1"/>
        <v>#VALUE!</v>
      </c>
      <c r="I39" s="7"/>
      <c r="J39" s="22"/>
    </row>
    <row r="40" spans="1:10" x14ac:dyDescent="0.25">
      <c r="A40" s="5" t="s">
        <v>169</v>
      </c>
      <c r="B40" s="31" t="s">
        <v>100</v>
      </c>
      <c r="C40" s="32" t="s">
        <v>14</v>
      </c>
      <c r="D40" s="32">
        <f>[1]Лист1!$H$125*1000</f>
        <v>586.20000000000005</v>
      </c>
      <c r="E40" s="12" t="s">
        <v>25</v>
      </c>
      <c r="F40" s="2"/>
      <c r="G40" s="2"/>
      <c r="H40" s="12" t="e">
        <f t="shared" si="1"/>
        <v>#VALUE!</v>
      </c>
      <c r="I40" s="7"/>
      <c r="J40" s="22"/>
    </row>
    <row r="41" spans="1:10" ht="30" x14ac:dyDescent="0.25">
      <c r="A41" s="5" t="s">
        <v>170</v>
      </c>
      <c r="B41" s="37" t="s">
        <v>101</v>
      </c>
      <c r="C41" s="38" t="s">
        <v>13</v>
      </c>
      <c r="D41" s="32">
        <f>[1]Лист1!$I$124</f>
        <v>32</v>
      </c>
      <c r="E41" s="12" t="s">
        <v>25</v>
      </c>
      <c r="F41" s="2"/>
      <c r="G41" s="2"/>
      <c r="H41" s="12" t="e">
        <f t="shared" si="1"/>
        <v>#VALUE!</v>
      </c>
      <c r="I41" s="7"/>
      <c r="J41" s="22"/>
    </row>
    <row r="42" spans="1:10" x14ac:dyDescent="0.25">
      <c r="A42" s="5" t="s">
        <v>171</v>
      </c>
      <c r="B42" s="31" t="s">
        <v>17</v>
      </c>
      <c r="C42" s="32" t="s">
        <v>14</v>
      </c>
      <c r="D42" s="33">
        <f>14.5*D37</f>
        <v>16.150099999999998</v>
      </c>
      <c r="E42" s="12" t="s">
        <v>25</v>
      </c>
      <c r="F42" s="2"/>
      <c r="G42" s="2"/>
      <c r="H42" s="12" t="e">
        <f t="shared" si="1"/>
        <v>#VALUE!</v>
      </c>
      <c r="I42" s="7"/>
      <c r="J42" s="22"/>
    </row>
    <row r="43" spans="1:10" x14ac:dyDescent="0.25">
      <c r="A43" s="5" t="s">
        <v>172</v>
      </c>
      <c r="B43" s="31" t="s">
        <v>18</v>
      </c>
      <c r="C43" s="32" t="s">
        <v>14</v>
      </c>
      <c r="D43" s="33">
        <f>(2.5+0.61/2)*D37</f>
        <v>3.124209</v>
      </c>
      <c r="E43" s="12" t="s">
        <v>25</v>
      </c>
      <c r="F43" s="2"/>
      <c r="G43" s="2"/>
      <c r="H43" s="12" t="e">
        <f t="shared" si="1"/>
        <v>#VALUE!</v>
      </c>
      <c r="I43" s="7"/>
      <c r="J43" s="22"/>
    </row>
    <row r="44" spans="1:10" x14ac:dyDescent="0.25">
      <c r="A44" s="5" t="s">
        <v>173</v>
      </c>
      <c r="B44" s="31" t="s">
        <v>15</v>
      </c>
      <c r="C44" s="32" t="s">
        <v>14</v>
      </c>
      <c r="D44" s="33">
        <f>4.08/2*D37</f>
        <v>2.2721519999999997</v>
      </c>
      <c r="E44" s="12" t="s">
        <v>25</v>
      </c>
      <c r="F44" s="2"/>
      <c r="G44" s="2"/>
      <c r="H44" s="12" t="e">
        <f t="shared" si="1"/>
        <v>#VALUE!</v>
      </c>
      <c r="I44" s="7"/>
      <c r="J44" s="22"/>
    </row>
    <row r="45" spans="1:10" x14ac:dyDescent="0.25">
      <c r="A45" s="5" t="s">
        <v>174</v>
      </c>
      <c r="B45" s="31" t="s">
        <v>16</v>
      </c>
      <c r="C45" s="32" t="s">
        <v>14</v>
      </c>
      <c r="D45" s="33">
        <f>5*2*D37</f>
        <v>11.137999999999998</v>
      </c>
      <c r="E45" s="12" t="s">
        <v>25</v>
      </c>
      <c r="F45" s="2"/>
      <c r="G45" s="2"/>
      <c r="H45" s="12" t="e">
        <f t="shared" si="1"/>
        <v>#VALUE!</v>
      </c>
      <c r="I45" s="7"/>
      <c r="J45" s="22"/>
    </row>
    <row r="46" spans="1:10" ht="94.5" x14ac:dyDescent="0.25">
      <c r="A46" s="6" t="s">
        <v>8</v>
      </c>
      <c r="B46" s="34" t="s">
        <v>115</v>
      </c>
      <c r="C46" s="35" t="s">
        <v>4</v>
      </c>
      <c r="D46" s="36">
        <f>(D47+D48+D49+D50+D51+D52+D53+D54+D55)/1000</f>
        <v>12.7614</v>
      </c>
      <c r="E46" s="2"/>
      <c r="F46" s="13" t="s">
        <v>26</v>
      </c>
      <c r="G46" s="14" t="s">
        <v>27</v>
      </c>
      <c r="H46" s="2"/>
      <c r="I46" s="15" t="e">
        <f>F46*D46</f>
        <v>#VALUE!</v>
      </c>
      <c r="J46" s="23" t="e">
        <f>G46*D46</f>
        <v>#VALUE!</v>
      </c>
    </row>
    <row r="47" spans="1:10" ht="30" x14ac:dyDescent="0.25">
      <c r="A47" s="5" t="s">
        <v>46</v>
      </c>
      <c r="B47" s="37" t="s">
        <v>116</v>
      </c>
      <c r="C47" s="32" t="s">
        <v>14</v>
      </c>
      <c r="D47" s="33">
        <f>[1]Лист1!$E$171*1000</f>
        <v>3021</v>
      </c>
      <c r="E47" s="12" t="s">
        <v>25</v>
      </c>
      <c r="F47" s="2"/>
      <c r="G47" s="2"/>
      <c r="H47" s="12" t="e">
        <f t="shared" si="1"/>
        <v>#VALUE!</v>
      </c>
      <c r="I47" s="7"/>
      <c r="J47" s="22"/>
    </row>
    <row r="48" spans="1:10" ht="25.5" customHeight="1" x14ac:dyDescent="0.25">
      <c r="A48" s="5" t="s">
        <v>47</v>
      </c>
      <c r="B48" s="37" t="s">
        <v>117</v>
      </c>
      <c r="C48" s="32" t="s">
        <v>14</v>
      </c>
      <c r="D48" s="33">
        <f>[1]Лист1!$F$171*1000</f>
        <v>3251.9999999999995</v>
      </c>
      <c r="E48" s="12" t="s">
        <v>25</v>
      </c>
      <c r="F48" s="2"/>
      <c r="G48" s="2"/>
      <c r="H48" s="12" t="e">
        <f t="shared" si="1"/>
        <v>#VALUE!</v>
      </c>
      <c r="I48" s="7"/>
      <c r="J48" s="22"/>
    </row>
    <row r="49" spans="1:10" ht="25.5" customHeight="1" x14ac:dyDescent="0.25">
      <c r="A49" s="5" t="s">
        <v>48</v>
      </c>
      <c r="B49" s="37" t="s">
        <v>118</v>
      </c>
      <c r="C49" s="32" t="s">
        <v>14</v>
      </c>
      <c r="D49" s="33">
        <f>[1]Лист1!$G$171*1000</f>
        <v>2058.4</v>
      </c>
      <c r="E49" s="12" t="s">
        <v>25</v>
      </c>
      <c r="F49" s="2"/>
      <c r="G49" s="2"/>
      <c r="H49" s="12" t="e">
        <f t="shared" si="1"/>
        <v>#VALUE!</v>
      </c>
      <c r="I49" s="7"/>
      <c r="J49" s="22"/>
    </row>
    <row r="50" spans="1:10" ht="25.5" customHeight="1" x14ac:dyDescent="0.25">
      <c r="A50" s="5" t="s">
        <v>49</v>
      </c>
      <c r="B50" s="37" t="s">
        <v>119</v>
      </c>
      <c r="C50" s="32" t="s">
        <v>14</v>
      </c>
      <c r="D50" s="33">
        <f>[1]Лист1!$H$171*1000</f>
        <v>900</v>
      </c>
      <c r="E50" s="12" t="s">
        <v>25</v>
      </c>
      <c r="F50" s="2"/>
      <c r="G50" s="2"/>
      <c r="H50" s="12" t="e">
        <f t="shared" si="1"/>
        <v>#VALUE!</v>
      </c>
      <c r="I50" s="7"/>
      <c r="J50" s="22"/>
    </row>
    <row r="51" spans="1:10" ht="25.5" customHeight="1" x14ac:dyDescent="0.25">
      <c r="A51" s="5" t="s">
        <v>50</v>
      </c>
      <c r="B51" s="37" t="s">
        <v>121</v>
      </c>
      <c r="C51" s="32" t="s">
        <v>14</v>
      </c>
      <c r="D51" s="33">
        <f>[1]Лист1!$J$171*1000</f>
        <v>800</v>
      </c>
      <c r="E51" s="12" t="s">
        <v>25</v>
      </c>
      <c r="F51" s="2"/>
      <c r="G51" s="2"/>
      <c r="H51" s="12" t="e">
        <f t="shared" si="1"/>
        <v>#VALUE!</v>
      </c>
      <c r="I51" s="7"/>
      <c r="J51" s="22"/>
    </row>
    <row r="52" spans="1:10" ht="25.5" customHeight="1" x14ac:dyDescent="0.25">
      <c r="A52" s="5" t="s">
        <v>51</v>
      </c>
      <c r="B52" s="37" t="s">
        <v>122</v>
      </c>
      <c r="C52" s="32" t="s">
        <v>14</v>
      </c>
      <c r="D52" s="33">
        <f>[1]Лист1!$K$171*1000</f>
        <v>476</v>
      </c>
      <c r="E52" s="12" t="s">
        <v>25</v>
      </c>
      <c r="F52" s="2"/>
      <c r="G52" s="2"/>
      <c r="H52" s="12" t="e">
        <f t="shared" si="1"/>
        <v>#VALUE!</v>
      </c>
      <c r="I52" s="7"/>
      <c r="J52" s="22"/>
    </row>
    <row r="53" spans="1:10" ht="25.5" customHeight="1" x14ac:dyDescent="0.25">
      <c r="A53" s="5" t="s">
        <v>52</v>
      </c>
      <c r="B53" s="37" t="s">
        <v>123</v>
      </c>
      <c r="C53" s="32" t="s">
        <v>14</v>
      </c>
      <c r="D53" s="33">
        <f>1000*[1]Лист1!$L$171</f>
        <v>1314</v>
      </c>
      <c r="E53" s="12" t="s">
        <v>25</v>
      </c>
      <c r="F53" s="2"/>
      <c r="G53" s="2"/>
      <c r="H53" s="12" t="e">
        <f t="shared" si="1"/>
        <v>#VALUE!</v>
      </c>
      <c r="I53" s="7"/>
      <c r="J53" s="22"/>
    </row>
    <row r="54" spans="1:10" ht="25.5" customHeight="1" x14ac:dyDescent="0.25">
      <c r="A54" s="5" t="s">
        <v>53</v>
      </c>
      <c r="B54" s="37" t="s">
        <v>125</v>
      </c>
      <c r="C54" s="32" t="s">
        <v>14</v>
      </c>
      <c r="D54" s="33">
        <f>[1]Лист1!$M$171*1000</f>
        <v>470</v>
      </c>
      <c r="E54" s="12" t="s">
        <v>25</v>
      </c>
      <c r="F54" s="2"/>
      <c r="G54" s="2"/>
      <c r="H54" s="12" t="e">
        <f t="shared" si="1"/>
        <v>#VALUE!</v>
      </c>
      <c r="I54" s="7"/>
      <c r="J54" s="22"/>
    </row>
    <row r="55" spans="1:10" ht="25.5" customHeight="1" x14ac:dyDescent="0.25">
      <c r="A55" s="5" t="s">
        <v>54</v>
      </c>
      <c r="B55" s="37" t="s">
        <v>124</v>
      </c>
      <c r="C55" s="32" t="s">
        <v>14</v>
      </c>
      <c r="D55" s="33">
        <f>1000*[1]Лист1!$M$171</f>
        <v>470</v>
      </c>
      <c r="E55" s="12" t="s">
        <v>25</v>
      </c>
      <c r="F55" s="2"/>
      <c r="G55" s="2"/>
      <c r="H55" s="12" t="e">
        <f t="shared" si="1"/>
        <v>#VALUE!</v>
      </c>
      <c r="I55" s="7"/>
      <c r="J55" s="22"/>
    </row>
    <row r="56" spans="1:10" x14ac:dyDescent="0.25">
      <c r="A56" s="5" t="s">
        <v>82</v>
      </c>
      <c r="B56" s="37" t="s">
        <v>120</v>
      </c>
      <c r="C56" s="38" t="s">
        <v>13</v>
      </c>
      <c r="D56" s="32">
        <f>[1]Лист1!$I$172</f>
        <v>2880</v>
      </c>
      <c r="E56" s="12" t="s">
        <v>25</v>
      </c>
      <c r="F56" s="2"/>
      <c r="G56" s="2"/>
      <c r="H56" s="12" t="e">
        <f t="shared" si="1"/>
        <v>#VALUE!</v>
      </c>
      <c r="I56" s="7"/>
      <c r="J56" s="22"/>
    </row>
    <row r="57" spans="1:10" x14ac:dyDescent="0.25">
      <c r="A57" s="5" t="s">
        <v>175</v>
      </c>
      <c r="B57" s="31" t="s">
        <v>17</v>
      </c>
      <c r="C57" s="32" t="s">
        <v>14</v>
      </c>
      <c r="D57" s="33">
        <f>14.5*D46</f>
        <v>185.0403</v>
      </c>
      <c r="E57" s="12" t="s">
        <v>25</v>
      </c>
      <c r="F57" s="2"/>
      <c r="G57" s="2"/>
      <c r="H57" s="12" t="e">
        <f t="shared" si="1"/>
        <v>#VALUE!</v>
      </c>
      <c r="I57" s="7"/>
      <c r="J57" s="22"/>
    </row>
    <row r="58" spans="1:10" x14ac:dyDescent="0.25">
      <c r="A58" s="5" t="s">
        <v>176</v>
      </c>
      <c r="B58" s="31" t="s">
        <v>18</v>
      </c>
      <c r="C58" s="32" t="s">
        <v>14</v>
      </c>
      <c r="D58" s="33">
        <f>(2.5+0.61/2)*D46</f>
        <v>35.795726999999999</v>
      </c>
      <c r="E58" s="12" t="s">
        <v>25</v>
      </c>
      <c r="F58" s="2"/>
      <c r="G58" s="2"/>
      <c r="H58" s="12" t="e">
        <f t="shared" si="1"/>
        <v>#VALUE!</v>
      </c>
      <c r="I58" s="7"/>
      <c r="J58" s="22"/>
    </row>
    <row r="59" spans="1:10" x14ac:dyDescent="0.25">
      <c r="A59" s="5" t="s">
        <v>177</v>
      </c>
      <c r="B59" s="31" t="s">
        <v>15</v>
      </c>
      <c r="C59" s="32" t="s">
        <v>14</v>
      </c>
      <c r="D59" s="33">
        <f>4.08/2*D46</f>
        <v>26.033256000000002</v>
      </c>
      <c r="E59" s="12" t="s">
        <v>25</v>
      </c>
      <c r="F59" s="2"/>
      <c r="G59" s="2"/>
      <c r="H59" s="12" t="e">
        <f t="shared" si="1"/>
        <v>#VALUE!</v>
      </c>
      <c r="I59" s="7"/>
      <c r="J59" s="22"/>
    </row>
    <row r="60" spans="1:10" x14ac:dyDescent="0.25">
      <c r="A60" s="5" t="s">
        <v>178</v>
      </c>
      <c r="B60" s="31" t="s">
        <v>16</v>
      </c>
      <c r="C60" s="32" t="s">
        <v>14</v>
      </c>
      <c r="D60" s="33">
        <f>5*2*D46</f>
        <v>127.614</v>
      </c>
      <c r="E60" s="12" t="s">
        <v>25</v>
      </c>
      <c r="F60" s="2"/>
      <c r="G60" s="2"/>
      <c r="H60" s="12" t="e">
        <f t="shared" si="1"/>
        <v>#VALUE!</v>
      </c>
      <c r="I60" s="7"/>
      <c r="J60" s="22"/>
    </row>
    <row r="61" spans="1:10" ht="94.5" x14ac:dyDescent="0.25">
      <c r="A61" s="47" t="s">
        <v>9</v>
      </c>
      <c r="B61" s="34" t="s">
        <v>126</v>
      </c>
      <c r="C61" s="35" t="s">
        <v>4</v>
      </c>
      <c r="D61" s="36">
        <f>(D62+D63+D64+D65+D66)/1000</f>
        <v>3.3619400000000002</v>
      </c>
      <c r="E61" s="2"/>
      <c r="F61" s="13" t="s">
        <v>26</v>
      </c>
      <c r="G61" s="14" t="s">
        <v>27</v>
      </c>
      <c r="H61" s="2"/>
      <c r="I61" s="15" t="e">
        <f>F61*D61</f>
        <v>#VALUE!</v>
      </c>
      <c r="J61" s="23" t="e">
        <f>G61*D61</f>
        <v>#VALUE!</v>
      </c>
    </row>
    <row r="62" spans="1:10" x14ac:dyDescent="0.25">
      <c r="A62" s="5" t="s">
        <v>55</v>
      </c>
      <c r="B62" s="31" t="s">
        <v>127</v>
      </c>
      <c r="C62" s="32" t="s">
        <v>14</v>
      </c>
      <c r="D62" s="33">
        <v>706.2</v>
      </c>
      <c r="E62" s="12" t="s">
        <v>25</v>
      </c>
      <c r="F62" s="2"/>
      <c r="G62" s="2"/>
      <c r="H62" s="12" t="e">
        <f t="shared" si="1"/>
        <v>#VALUE!</v>
      </c>
      <c r="I62" s="7"/>
      <c r="J62" s="22"/>
    </row>
    <row r="63" spans="1:10" x14ac:dyDescent="0.25">
      <c r="A63" s="5" t="s">
        <v>56</v>
      </c>
      <c r="B63" s="31" t="s">
        <v>129</v>
      </c>
      <c r="C63" s="32" t="s">
        <v>14</v>
      </c>
      <c r="D63" s="33">
        <v>269.64</v>
      </c>
      <c r="E63" s="12" t="s">
        <v>25</v>
      </c>
      <c r="F63" s="2"/>
      <c r="G63" s="2"/>
      <c r="H63" s="12" t="e">
        <f t="shared" si="1"/>
        <v>#VALUE!</v>
      </c>
      <c r="I63" s="7"/>
      <c r="J63" s="22"/>
    </row>
    <row r="64" spans="1:10" x14ac:dyDescent="0.25">
      <c r="A64" s="5" t="s">
        <v>57</v>
      </c>
      <c r="B64" s="31" t="s">
        <v>130</v>
      </c>
      <c r="C64" s="32" t="s">
        <v>14</v>
      </c>
      <c r="D64" s="33">
        <v>1007.94</v>
      </c>
      <c r="E64" s="12" t="s">
        <v>25</v>
      </c>
      <c r="F64" s="2"/>
      <c r="G64" s="2"/>
      <c r="H64" s="12" t="e">
        <f t="shared" si="1"/>
        <v>#VALUE!</v>
      </c>
      <c r="I64" s="7"/>
      <c r="J64" s="22"/>
    </row>
    <row r="65" spans="1:10" x14ac:dyDescent="0.25">
      <c r="A65" s="5" t="s">
        <v>58</v>
      </c>
      <c r="B65" s="31" t="s">
        <v>131</v>
      </c>
      <c r="C65" s="32" t="s">
        <v>14</v>
      </c>
      <c r="D65" s="33">
        <f>406.6</f>
        <v>406.6</v>
      </c>
      <c r="E65" s="12" t="s">
        <v>25</v>
      </c>
      <c r="F65" s="2"/>
      <c r="G65" s="2"/>
      <c r="H65" s="12" t="e">
        <f t="shared" si="1"/>
        <v>#VALUE!</v>
      </c>
      <c r="I65" s="7"/>
      <c r="J65" s="22"/>
    </row>
    <row r="66" spans="1:10" x14ac:dyDescent="0.25">
      <c r="A66" s="5" t="s">
        <v>59</v>
      </c>
      <c r="B66" s="31" t="s">
        <v>132</v>
      </c>
      <c r="C66" s="32" t="s">
        <v>14</v>
      </c>
      <c r="D66" s="33">
        <v>971.56</v>
      </c>
      <c r="E66" s="12" t="s">
        <v>25</v>
      </c>
      <c r="F66" s="2"/>
      <c r="G66" s="2"/>
      <c r="H66" s="12" t="e">
        <f t="shared" si="1"/>
        <v>#VALUE!</v>
      </c>
      <c r="I66" s="7"/>
      <c r="J66" s="22"/>
    </row>
    <row r="67" spans="1:10" ht="30" x14ac:dyDescent="0.25">
      <c r="A67" s="5" t="s">
        <v>60</v>
      </c>
      <c r="B67" s="37" t="s">
        <v>101</v>
      </c>
      <c r="C67" s="38" t="s">
        <v>13</v>
      </c>
      <c r="D67" s="33">
        <f>[1]Лист1!$H$135</f>
        <v>856</v>
      </c>
      <c r="E67" s="12" t="s">
        <v>25</v>
      </c>
      <c r="F67" s="2"/>
      <c r="G67" s="2"/>
      <c r="H67" s="12" t="e">
        <f t="shared" si="1"/>
        <v>#VALUE!</v>
      </c>
      <c r="I67" s="7"/>
      <c r="J67" s="22"/>
    </row>
    <row r="68" spans="1:10" x14ac:dyDescent="0.25">
      <c r="A68" s="5" t="s">
        <v>61</v>
      </c>
      <c r="B68" s="31" t="s">
        <v>128</v>
      </c>
      <c r="C68" s="38" t="s">
        <v>13</v>
      </c>
      <c r="D68" s="33">
        <f>[1]Лист1!$H$137</f>
        <v>428</v>
      </c>
      <c r="E68" s="12" t="s">
        <v>25</v>
      </c>
      <c r="F68" s="2"/>
      <c r="G68" s="2"/>
      <c r="H68" s="12" t="e">
        <f t="shared" si="1"/>
        <v>#VALUE!</v>
      </c>
      <c r="I68" s="7"/>
      <c r="J68" s="22"/>
    </row>
    <row r="69" spans="1:10" x14ac:dyDescent="0.25">
      <c r="A69" s="5" t="s">
        <v>179</v>
      </c>
      <c r="B69" s="31" t="s">
        <v>17</v>
      </c>
      <c r="C69" s="32" t="s">
        <v>14</v>
      </c>
      <c r="D69" s="33">
        <f>14.5*D61</f>
        <v>48.748130000000003</v>
      </c>
      <c r="E69" s="12" t="s">
        <v>25</v>
      </c>
      <c r="F69" s="2"/>
      <c r="G69" s="2"/>
      <c r="H69" s="12" t="e">
        <f t="shared" si="1"/>
        <v>#VALUE!</v>
      </c>
      <c r="I69" s="7"/>
      <c r="J69" s="22"/>
    </row>
    <row r="70" spans="1:10" x14ac:dyDescent="0.25">
      <c r="A70" s="5" t="s">
        <v>180</v>
      </c>
      <c r="B70" s="31" t="s">
        <v>18</v>
      </c>
      <c r="C70" s="32" t="s">
        <v>14</v>
      </c>
      <c r="D70" s="33">
        <f>(2.5+0.61/2)*D61</f>
        <v>9.4302417000000016</v>
      </c>
      <c r="E70" s="12" t="s">
        <v>25</v>
      </c>
      <c r="F70" s="2"/>
      <c r="G70" s="2"/>
      <c r="H70" s="12" t="e">
        <f t="shared" si="1"/>
        <v>#VALUE!</v>
      </c>
      <c r="I70" s="7"/>
      <c r="J70" s="22"/>
    </row>
    <row r="71" spans="1:10" x14ac:dyDescent="0.25">
      <c r="A71" s="5" t="s">
        <v>181</v>
      </c>
      <c r="B71" s="31" t="s">
        <v>15</v>
      </c>
      <c r="C71" s="32" t="s">
        <v>14</v>
      </c>
      <c r="D71" s="33">
        <f>4.08/2*D61</f>
        <v>6.8583576000000006</v>
      </c>
      <c r="E71" s="12" t="s">
        <v>25</v>
      </c>
      <c r="F71" s="2"/>
      <c r="G71" s="2"/>
      <c r="H71" s="12" t="e">
        <f t="shared" si="1"/>
        <v>#VALUE!</v>
      </c>
      <c r="I71" s="7"/>
      <c r="J71" s="22"/>
    </row>
    <row r="72" spans="1:10" ht="16.5" thickBot="1" x14ac:dyDescent="0.3">
      <c r="A72" s="5" t="s">
        <v>182</v>
      </c>
      <c r="B72" s="40" t="s">
        <v>16</v>
      </c>
      <c r="C72" s="41" t="s">
        <v>14</v>
      </c>
      <c r="D72" s="42">
        <f>5*2*D61</f>
        <v>33.619399999999999</v>
      </c>
      <c r="E72" s="24" t="s">
        <v>25</v>
      </c>
      <c r="F72" s="25"/>
      <c r="G72" s="25"/>
      <c r="H72" s="24" t="e">
        <f t="shared" si="1"/>
        <v>#VALUE!</v>
      </c>
      <c r="I72" s="26"/>
      <c r="J72" s="27"/>
    </row>
    <row r="73" spans="1:10" ht="16.5" thickBot="1" x14ac:dyDescent="0.3">
      <c r="A73" s="78" t="s">
        <v>152</v>
      </c>
      <c r="B73" s="79"/>
      <c r="C73" s="79"/>
      <c r="D73" s="79"/>
      <c r="E73" s="79"/>
      <c r="F73" s="79"/>
      <c r="G73" s="80"/>
      <c r="H73" s="81" t="e">
        <f>H13+H14+H15+H16+H17+H18+H19+H21+H22+H23+H24+H25+H26+H27+H28+H29+H30+H31+H32+H33+H34+H35+H36+H38+H39+H40+H41+H42+H43+H44+H45+H47+H48+H49+H50+H51+H52+H53+H54+H55+H56+H57+H58+H59+H60+H62+H63+H64+H65+H66+H67+H68+H69+H70+H71+H72</f>
        <v>#VALUE!</v>
      </c>
      <c r="I73" s="82"/>
      <c r="J73" s="83"/>
    </row>
    <row r="74" spans="1:10" ht="16.5" thickBot="1" x14ac:dyDescent="0.3">
      <c r="A74" s="84" t="s">
        <v>154</v>
      </c>
      <c r="B74" s="85"/>
      <c r="C74" s="85"/>
      <c r="D74" s="85"/>
      <c r="E74" s="85"/>
      <c r="F74" s="85"/>
      <c r="G74" s="86"/>
      <c r="H74" s="87" t="e">
        <f>I12+I20+I37+I46+I61</f>
        <v>#VALUE!</v>
      </c>
      <c r="I74" s="88"/>
      <c r="J74" s="89"/>
    </row>
    <row r="75" spans="1:10" ht="16.5" thickBot="1" x14ac:dyDescent="0.3">
      <c r="A75" s="72" t="s">
        <v>153</v>
      </c>
      <c r="B75" s="73"/>
      <c r="C75" s="73"/>
      <c r="D75" s="73"/>
      <c r="E75" s="73"/>
      <c r="F75" s="73"/>
      <c r="G75" s="74"/>
      <c r="H75" s="75" t="e">
        <f>J12+J20+J37+J46+J61</f>
        <v>#VALUE!</v>
      </c>
      <c r="I75" s="76"/>
      <c r="J75" s="77"/>
    </row>
    <row r="76" spans="1:10" ht="27.75" thickBot="1" x14ac:dyDescent="0.4">
      <c r="A76" s="90" t="s">
        <v>133</v>
      </c>
      <c r="B76" s="91"/>
      <c r="C76" s="91"/>
      <c r="D76" s="91"/>
      <c r="E76" s="91"/>
      <c r="F76" s="91"/>
      <c r="G76" s="91"/>
      <c r="H76" s="91"/>
      <c r="I76" s="91"/>
      <c r="J76" s="92"/>
    </row>
    <row r="77" spans="1:10" ht="126" x14ac:dyDescent="0.25">
      <c r="A77" s="16" t="s">
        <v>10</v>
      </c>
      <c r="B77" s="43" t="s">
        <v>134</v>
      </c>
      <c r="C77" s="44" t="s">
        <v>4</v>
      </c>
      <c r="D77" s="45">
        <f>(D78+D79+D80+D81+D82+D83+D84)/1000</f>
        <v>3.9615999999999993</v>
      </c>
      <c r="E77" s="28"/>
      <c r="F77" s="18" t="s">
        <v>26</v>
      </c>
      <c r="G77" s="19" t="s">
        <v>27</v>
      </c>
      <c r="H77" s="17"/>
      <c r="I77" s="20" t="e">
        <f>F77*D77</f>
        <v>#VALUE!</v>
      </c>
      <c r="J77" s="21" t="e">
        <f>G77*D77</f>
        <v>#VALUE!</v>
      </c>
    </row>
    <row r="78" spans="1:10" ht="30" x14ac:dyDescent="0.25">
      <c r="A78" s="5" t="s">
        <v>62</v>
      </c>
      <c r="B78" s="37" t="s">
        <v>116</v>
      </c>
      <c r="C78" s="32" t="s">
        <v>14</v>
      </c>
      <c r="D78" s="33">
        <f>[1]Лист1!$E$73*1000</f>
        <v>848.39999999999986</v>
      </c>
      <c r="E78" s="12" t="s">
        <v>25</v>
      </c>
      <c r="F78" s="2"/>
      <c r="G78" s="2"/>
      <c r="H78" s="12" t="e">
        <f t="shared" ref="H78:H100" si="3">D78*E78</f>
        <v>#VALUE!</v>
      </c>
      <c r="I78" s="11"/>
      <c r="J78" s="22"/>
    </row>
    <row r="79" spans="1:10" ht="30" x14ac:dyDescent="0.25">
      <c r="A79" s="5" t="s">
        <v>63</v>
      </c>
      <c r="B79" s="37" t="s">
        <v>135</v>
      </c>
      <c r="C79" s="32" t="s">
        <v>14</v>
      </c>
      <c r="D79" s="33">
        <f>[1]Лист1!$F$73*1000</f>
        <v>405.50000000000006</v>
      </c>
      <c r="E79" s="12" t="s">
        <v>25</v>
      </c>
      <c r="F79" s="2"/>
      <c r="G79" s="2"/>
      <c r="H79" s="12" t="e">
        <f t="shared" si="3"/>
        <v>#VALUE!</v>
      </c>
      <c r="I79" s="11"/>
      <c r="J79" s="22"/>
    </row>
    <row r="80" spans="1:10" ht="30" x14ac:dyDescent="0.25">
      <c r="A80" s="5" t="s">
        <v>64</v>
      </c>
      <c r="B80" s="37" t="s">
        <v>136</v>
      </c>
      <c r="C80" s="32" t="s">
        <v>14</v>
      </c>
      <c r="D80" s="33">
        <f>[1]Лист1!$G$73*1000</f>
        <v>1377.1999999999998</v>
      </c>
      <c r="E80" s="12" t="s">
        <v>25</v>
      </c>
      <c r="F80" s="2"/>
      <c r="G80" s="2"/>
      <c r="H80" s="12" t="e">
        <f t="shared" si="3"/>
        <v>#VALUE!</v>
      </c>
      <c r="I80" s="11"/>
      <c r="J80" s="22"/>
    </row>
    <row r="81" spans="1:10" ht="30" x14ac:dyDescent="0.25">
      <c r="A81" s="5" t="s">
        <v>65</v>
      </c>
      <c r="B81" s="37" t="s">
        <v>137</v>
      </c>
      <c r="C81" s="32" t="s">
        <v>14</v>
      </c>
      <c r="D81" s="33">
        <f>1000*[1]Лист1!$H$73</f>
        <v>852.99999999999977</v>
      </c>
      <c r="E81" s="12" t="s">
        <v>25</v>
      </c>
      <c r="F81" s="2"/>
      <c r="G81" s="2"/>
      <c r="H81" s="12" t="e">
        <f t="shared" si="3"/>
        <v>#VALUE!</v>
      </c>
      <c r="I81" s="11"/>
      <c r="J81" s="22"/>
    </row>
    <row r="82" spans="1:10" ht="30" x14ac:dyDescent="0.25">
      <c r="A82" s="5" t="s">
        <v>66</v>
      </c>
      <c r="B82" s="37" t="s">
        <v>138</v>
      </c>
      <c r="C82" s="32" t="s">
        <v>14</v>
      </c>
      <c r="D82" s="33">
        <f>[1]Лист1!$I$73*1000</f>
        <v>228.3</v>
      </c>
      <c r="E82" s="12" t="s">
        <v>25</v>
      </c>
      <c r="F82" s="2"/>
      <c r="G82" s="2"/>
      <c r="H82" s="12" t="e">
        <f t="shared" si="3"/>
        <v>#VALUE!</v>
      </c>
      <c r="I82" s="11"/>
      <c r="J82" s="22"/>
    </row>
    <row r="83" spans="1:10" x14ac:dyDescent="0.25">
      <c r="A83" s="5" t="s">
        <v>67</v>
      </c>
      <c r="B83" s="31" t="s">
        <v>139</v>
      </c>
      <c r="C83" s="32" t="s">
        <v>14</v>
      </c>
      <c r="D83" s="33">
        <f>[1]Лист1!$J$73*1000</f>
        <v>171.2</v>
      </c>
      <c r="E83" s="12" t="s">
        <v>25</v>
      </c>
      <c r="F83" s="2"/>
      <c r="G83" s="2"/>
      <c r="H83" s="12" t="e">
        <f t="shared" si="3"/>
        <v>#VALUE!</v>
      </c>
      <c r="I83" s="11"/>
      <c r="J83" s="22"/>
    </row>
    <row r="84" spans="1:10" ht="30" x14ac:dyDescent="0.25">
      <c r="A84" s="5" t="s">
        <v>68</v>
      </c>
      <c r="B84" s="37" t="s">
        <v>140</v>
      </c>
      <c r="C84" s="32" t="s">
        <v>14</v>
      </c>
      <c r="D84" s="33">
        <f>[1]Лист1!$K$73*1000</f>
        <v>77.999999999999986</v>
      </c>
      <c r="E84" s="12" t="s">
        <v>25</v>
      </c>
      <c r="F84" s="2"/>
      <c r="G84" s="2"/>
      <c r="H84" s="12" t="e">
        <f t="shared" si="3"/>
        <v>#VALUE!</v>
      </c>
      <c r="I84" s="11"/>
      <c r="J84" s="22"/>
    </row>
    <row r="85" spans="1:10" x14ac:dyDescent="0.25">
      <c r="A85" s="5" t="s">
        <v>83</v>
      </c>
      <c r="B85" s="37" t="s">
        <v>141</v>
      </c>
      <c r="C85" s="38" t="s">
        <v>13</v>
      </c>
      <c r="D85" s="33">
        <f>[1]Лист1!$L$74</f>
        <v>586</v>
      </c>
      <c r="E85" s="12" t="s">
        <v>25</v>
      </c>
      <c r="F85" s="2"/>
      <c r="G85" s="2"/>
      <c r="H85" s="12" t="e">
        <f t="shared" si="3"/>
        <v>#VALUE!</v>
      </c>
      <c r="I85" s="11"/>
      <c r="J85" s="22"/>
    </row>
    <row r="86" spans="1:10" x14ac:dyDescent="0.25">
      <c r="A86" s="5" t="s">
        <v>84</v>
      </c>
      <c r="B86" s="31" t="s">
        <v>17</v>
      </c>
      <c r="C86" s="32" t="s">
        <v>14</v>
      </c>
      <c r="D86" s="46">
        <f>14.5*D77</f>
        <v>57.44319999999999</v>
      </c>
      <c r="E86" s="12" t="s">
        <v>25</v>
      </c>
      <c r="F86" s="2"/>
      <c r="G86" s="2"/>
      <c r="H86" s="12" t="e">
        <f t="shared" si="3"/>
        <v>#VALUE!</v>
      </c>
      <c r="I86" s="11"/>
      <c r="J86" s="22"/>
    </row>
    <row r="87" spans="1:10" x14ac:dyDescent="0.25">
      <c r="A87" s="5" t="s">
        <v>85</v>
      </c>
      <c r="B87" s="31" t="s">
        <v>18</v>
      </c>
      <c r="C87" s="32" t="s">
        <v>14</v>
      </c>
      <c r="D87" s="33">
        <f>(2.5+0.61/2)*D77</f>
        <v>11.112287999999999</v>
      </c>
      <c r="E87" s="12" t="s">
        <v>25</v>
      </c>
      <c r="F87" s="2"/>
      <c r="G87" s="2"/>
      <c r="H87" s="12" t="e">
        <f t="shared" si="3"/>
        <v>#VALUE!</v>
      </c>
      <c r="I87" s="11"/>
      <c r="J87" s="22"/>
    </row>
    <row r="88" spans="1:10" x14ac:dyDescent="0.25">
      <c r="A88" s="5" t="s">
        <v>86</v>
      </c>
      <c r="B88" s="31" t="s">
        <v>15</v>
      </c>
      <c r="C88" s="32" t="s">
        <v>14</v>
      </c>
      <c r="D88" s="33">
        <f>4.08/2*D77</f>
        <v>8.0816639999999982</v>
      </c>
      <c r="E88" s="12" t="s">
        <v>25</v>
      </c>
      <c r="F88" s="2"/>
      <c r="G88" s="2"/>
      <c r="H88" s="12" t="e">
        <f t="shared" si="3"/>
        <v>#VALUE!</v>
      </c>
      <c r="I88" s="11"/>
      <c r="J88" s="22"/>
    </row>
    <row r="89" spans="1:10" x14ac:dyDescent="0.25">
      <c r="A89" s="5" t="s">
        <v>87</v>
      </c>
      <c r="B89" s="31" t="s">
        <v>16</v>
      </c>
      <c r="C89" s="32" t="s">
        <v>14</v>
      </c>
      <c r="D89" s="33">
        <f>5*2*D77</f>
        <v>39.615999999999993</v>
      </c>
      <c r="E89" s="12" t="s">
        <v>25</v>
      </c>
      <c r="F89" s="2"/>
      <c r="G89" s="2"/>
      <c r="H89" s="12" t="e">
        <f t="shared" si="3"/>
        <v>#VALUE!</v>
      </c>
      <c r="I89" s="11"/>
      <c r="J89" s="22"/>
    </row>
    <row r="90" spans="1:10" ht="94.5" x14ac:dyDescent="0.25">
      <c r="A90" s="6" t="s">
        <v>11</v>
      </c>
      <c r="B90" s="34" t="s">
        <v>142</v>
      </c>
      <c r="C90" s="35" t="s">
        <v>4</v>
      </c>
      <c r="D90" s="36">
        <f>(D91+D92+D93+D94)/1000</f>
        <v>0.81586000000000003</v>
      </c>
      <c r="E90" s="2"/>
      <c r="F90" s="13" t="s">
        <v>26</v>
      </c>
      <c r="G90" s="14" t="s">
        <v>27</v>
      </c>
      <c r="H90" s="2"/>
      <c r="I90" s="15" t="e">
        <f>F90*D90</f>
        <v>#VALUE!</v>
      </c>
      <c r="J90" s="23" t="e">
        <f>G90*D90</f>
        <v>#VALUE!</v>
      </c>
    </row>
    <row r="91" spans="1:10" x14ac:dyDescent="0.25">
      <c r="A91" s="5" t="s">
        <v>69</v>
      </c>
      <c r="B91" s="37" t="s">
        <v>143</v>
      </c>
      <c r="C91" s="32" t="s">
        <v>14</v>
      </c>
      <c r="D91" s="33">
        <f>[1]Лист1!$G$82*1000</f>
        <v>302.44</v>
      </c>
      <c r="E91" s="12" t="s">
        <v>25</v>
      </c>
      <c r="F91" s="2"/>
      <c r="G91" s="2"/>
      <c r="H91" s="12" t="e">
        <f t="shared" si="3"/>
        <v>#VALUE!</v>
      </c>
      <c r="I91" s="11"/>
      <c r="J91" s="22"/>
    </row>
    <row r="92" spans="1:10" x14ac:dyDescent="0.25">
      <c r="A92" s="5" t="s">
        <v>70</v>
      </c>
      <c r="B92" s="31" t="s">
        <v>144</v>
      </c>
      <c r="C92" s="32" t="s">
        <v>14</v>
      </c>
      <c r="D92" s="33">
        <f>[1]Лист1!$G$83*1000</f>
        <v>492.2</v>
      </c>
      <c r="E92" s="12" t="s">
        <v>25</v>
      </c>
      <c r="F92" s="2"/>
      <c r="G92" s="2"/>
      <c r="H92" s="12" t="e">
        <f t="shared" si="3"/>
        <v>#VALUE!</v>
      </c>
      <c r="I92" s="11"/>
      <c r="J92" s="22"/>
    </row>
    <row r="93" spans="1:10" x14ac:dyDescent="0.25">
      <c r="A93" s="5" t="s">
        <v>71</v>
      </c>
      <c r="B93" s="31" t="s">
        <v>145</v>
      </c>
      <c r="C93" s="32" t="s">
        <v>14</v>
      </c>
      <c r="D93" s="33">
        <f>[1]Лист1!$G$84*1000</f>
        <v>18.079999999999998</v>
      </c>
      <c r="E93" s="12" t="s">
        <v>25</v>
      </c>
      <c r="F93" s="2"/>
      <c r="G93" s="2"/>
      <c r="H93" s="12" t="e">
        <f t="shared" si="3"/>
        <v>#VALUE!</v>
      </c>
      <c r="I93" s="11"/>
      <c r="J93" s="22"/>
    </row>
    <row r="94" spans="1:10" x14ac:dyDescent="0.25">
      <c r="A94" s="5" t="s">
        <v>72</v>
      </c>
      <c r="B94" s="31" t="s">
        <v>146</v>
      </c>
      <c r="C94" s="32" t="s">
        <v>14</v>
      </c>
      <c r="D94" s="33">
        <f>[1]Лист1!$G$85*1000</f>
        <v>3.14</v>
      </c>
      <c r="E94" s="12" t="s">
        <v>25</v>
      </c>
      <c r="F94" s="2"/>
      <c r="G94" s="2"/>
      <c r="H94" s="12" t="e">
        <f t="shared" si="3"/>
        <v>#VALUE!</v>
      </c>
      <c r="I94" s="11"/>
      <c r="J94" s="22"/>
    </row>
    <row r="95" spans="1:10" x14ac:dyDescent="0.25">
      <c r="A95" s="5" t="s">
        <v>73</v>
      </c>
      <c r="B95" s="31" t="s">
        <v>151</v>
      </c>
      <c r="C95" s="38" t="s">
        <v>13</v>
      </c>
      <c r="D95" s="33">
        <v>1</v>
      </c>
      <c r="E95" s="12" t="s">
        <v>25</v>
      </c>
      <c r="F95" s="2"/>
      <c r="G95" s="2"/>
      <c r="H95" s="12" t="e">
        <f t="shared" si="3"/>
        <v>#VALUE!</v>
      </c>
      <c r="I95" s="11"/>
      <c r="J95" s="22"/>
    </row>
    <row r="96" spans="1:10" ht="30" x14ac:dyDescent="0.25">
      <c r="A96" s="5" t="s">
        <v>74</v>
      </c>
      <c r="B96" s="37" t="s">
        <v>101</v>
      </c>
      <c r="C96" s="38" t="s">
        <v>13</v>
      </c>
      <c r="D96" s="33">
        <f>[1]Лист1!$H$86</f>
        <v>32</v>
      </c>
      <c r="E96" s="12" t="s">
        <v>25</v>
      </c>
      <c r="F96" s="2"/>
      <c r="G96" s="2"/>
      <c r="H96" s="12" t="e">
        <f t="shared" si="3"/>
        <v>#VALUE!</v>
      </c>
      <c r="I96" s="11"/>
      <c r="J96" s="22"/>
    </row>
    <row r="97" spans="1:10" x14ac:dyDescent="0.25">
      <c r="A97" s="5" t="s">
        <v>183</v>
      </c>
      <c r="B97" s="31" t="s">
        <v>17</v>
      </c>
      <c r="C97" s="32" t="s">
        <v>14</v>
      </c>
      <c r="D97" s="46">
        <f>14.5*D90</f>
        <v>11.829970000000001</v>
      </c>
      <c r="E97" s="12" t="s">
        <v>25</v>
      </c>
      <c r="F97" s="2"/>
      <c r="G97" s="2"/>
      <c r="H97" s="12" t="e">
        <f t="shared" si="3"/>
        <v>#VALUE!</v>
      </c>
      <c r="I97" s="11"/>
      <c r="J97" s="22"/>
    </row>
    <row r="98" spans="1:10" x14ac:dyDescent="0.25">
      <c r="A98" s="5" t="s">
        <v>184</v>
      </c>
      <c r="B98" s="31" t="s">
        <v>18</v>
      </c>
      <c r="C98" s="32" t="s">
        <v>14</v>
      </c>
      <c r="D98" s="33">
        <f>(2.5+0.61/2)*D90</f>
        <v>2.2884873000000003</v>
      </c>
      <c r="E98" s="12" t="s">
        <v>25</v>
      </c>
      <c r="F98" s="2"/>
      <c r="G98" s="2"/>
      <c r="H98" s="12" t="e">
        <f t="shared" si="3"/>
        <v>#VALUE!</v>
      </c>
      <c r="I98" s="11"/>
      <c r="J98" s="22"/>
    </row>
    <row r="99" spans="1:10" x14ac:dyDescent="0.25">
      <c r="A99" s="5" t="s">
        <v>185</v>
      </c>
      <c r="B99" s="31" t="s">
        <v>15</v>
      </c>
      <c r="C99" s="32" t="s">
        <v>14</v>
      </c>
      <c r="D99" s="33">
        <f>4.08/2*D90</f>
        <v>1.6643544000000001</v>
      </c>
      <c r="E99" s="12" t="s">
        <v>25</v>
      </c>
      <c r="F99" s="2"/>
      <c r="G99" s="2"/>
      <c r="H99" s="12" t="e">
        <f t="shared" si="3"/>
        <v>#VALUE!</v>
      </c>
      <c r="I99" s="11"/>
      <c r="J99" s="22"/>
    </row>
    <row r="100" spans="1:10" x14ac:dyDescent="0.25">
      <c r="A100" s="5" t="s">
        <v>186</v>
      </c>
      <c r="B100" s="31" t="s">
        <v>16</v>
      </c>
      <c r="C100" s="32" t="s">
        <v>14</v>
      </c>
      <c r="D100" s="33">
        <f>5*2*D90</f>
        <v>8.1585999999999999</v>
      </c>
      <c r="E100" s="12" t="s">
        <v>25</v>
      </c>
      <c r="F100" s="2"/>
      <c r="G100" s="2"/>
      <c r="H100" s="12" t="e">
        <f t="shared" si="3"/>
        <v>#VALUE!</v>
      </c>
      <c r="I100" s="11"/>
      <c r="J100" s="22"/>
    </row>
    <row r="101" spans="1:10" ht="94.5" x14ac:dyDescent="0.25">
      <c r="A101" s="6" t="s">
        <v>12</v>
      </c>
      <c r="B101" s="34" t="s">
        <v>147</v>
      </c>
      <c r="C101" s="35" t="s">
        <v>4</v>
      </c>
      <c r="D101" s="36">
        <f>(D103+D104+D105)/1000</f>
        <v>3.2674400000000001</v>
      </c>
      <c r="E101" s="2"/>
      <c r="F101" s="13" t="s">
        <v>26</v>
      </c>
      <c r="G101" s="14" t="s">
        <v>27</v>
      </c>
      <c r="H101" s="2"/>
      <c r="I101" s="15" t="e">
        <f>F101*D101</f>
        <v>#VALUE!</v>
      </c>
      <c r="J101" s="23" t="e">
        <f>G101*D101</f>
        <v>#VALUE!</v>
      </c>
    </row>
    <row r="102" spans="1:10" x14ac:dyDescent="0.25">
      <c r="A102" s="6"/>
      <c r="B102" s="34"/>
      <c r="C102" s="35"/>
      <c r="D102" s="36"/>
      <c r="E102" s="2"/>
      <c r="F102" s="13"/>
      <c r="G102" s="14"/>
      <c r="H102" s="2"/>
      <c r="I102" s="30"/>
      <c r="J102" s="23"/>
    </row>
    <row r="103" spans="1:10" ht="30" x14ac:dyDescent="0.25">
      <c r="A103" s="5" t="s">
        <v>75</v>
      </c>
      <c r="B103" s="37" t="s">
        <v>148</v>
      </c>
      <c r="C103" s="32" t="s">
        <v>14</v>
      </c>
      <c r="D103" s="33">
        <f>1000*[1]Лист1!$E$106</f>
        <v>2475</v>
      </c>
      <c r="E103" s="12" t="s">
        <v>25</v>
      </c>
      <c r="F103" s="2"/>
      <c r="G103" s="2"/>
      <c r="H103" s="12" t="e">
        <f t="shared" ref="H103:H109" si="4">D103*E103</f>
        <v>#VALUE!</v>
      </c>
      <c r="I103" s="11"/>
      <c r="J103" s="22"/>
    </row>
    <row r="104" spans="1:10" ht="30" x14ac:dyDescent="0.25">
      <c r="A104" s="5" t="s">
        <v>76</v>
      </c>
      <c r="B104" s="37" t="s">
        <v>149</v>
      </c>
      <c r="C104" s="32" t="s">
        <v>14</v>
      </c>
      <c r="D104" s="33">
        <f>1000*[1]Лист1!$F$106</f>
        <v>247.84</v>
      </c>
      <c r="E104" s="12" t="s">
        <v>25</v>
      </c>
      <c r="F104" s="2"/>
      <c r="G104" s="2"/>
      <c r="H104" s="12" t="e">
        <f t="shared" si="4"/>
        <v>#VALUE!</v>
      </c>
      <c r="I104" s="11"/>
      <c r="J104" s="22"/>
    </row>
    <row r="105" spans="1:10" ht="30" x14ac:dyDescent="0.25">
      <c r="A105" s="5" t="s">
        <v>77</v>
      </c>
      <c r="B105" s="37" t="s">
        <v>150</v>
      </c>
      <c r="C105" s="32" t="s">
        <v>14</v>
      </c>
      <c r="D105" s="33">
        <f>1000*[1]Лист1!$G$106</f>
        <v>544.6</v>
      </c>
      <c r="E105" s="12" t="s">
        <v>25</v>
      </c>
      <c r="F105" s="2"/>
      <c r="G105" s="2"/>
      <c r="H105" s="12" t="e">
        <f t="shared" si="4"/>
        <v>#VALUE!</v>
      </c>
      <c r="I105" s="11"/>
      <c r="J105" s="22"/>
    </row>
    <row r="106" spans="1:10" x14ac:dyDescent="0.25">
      <c r="A106" s="5" t="s">
        <v>78</v>
      </c>
      <c r="B106" s="31" t="s">
        <v>17</v>
      </c>
      <c r="C106" s="32" t="s">
        <v>14</v>
      </c>
      <c r="D106" s="46">
        <f>14.5*D99</f>
        <v>24.133138800000001</v>
      </c>
      <c r="E106" s="12" t="s">
        <v>25</v>
      </c>
      <c r="F106" s="2"/>
      <c r="G106" s="2"/>
      <c r="H106" s="12" t="e">
        <f t="shared" si="4"/>
        <v>#VALUE!</v>
      </c>
      <c r="I106" s="11"/>
      <c r="J106" s="22"/>
    </row>
    <row r="107" spans="1:10" x14ac:dyDescent="0.25">
      <c r="A107" s="5" t="s">
        <v>79</v>
      </c>
      <c r="B107" s="31" t="s">
        <v>18</v>
      </c>
      <c r="C107" s="32" t="s">
        <v>14</v>
      </c>
      <c r="D107" s="33">
        <f>(2.5+0.61/2)*D99</f>
        <v>4.6685140920000006</v>
      </c>
      <c r="E107" s="12" t="s">
        <v>25</v>
      </c>
      <c r="F107" s="2"/>
      <c r="G107" s="2"/>
      <c r="H107" s="12" t="e">
        <f t="shared" si="4"/>
        <v>#VALUE!</v>
      </c>
      <c r="I107" s="11"/>
      <c r="J107" s="22"/>
    </row>
    <row r="108" spans="1:10" x14ac:dyDescent="0.25">
      <c r="A108" s="5" t="s">
        <v>80</v>
      </c>
      <c r="B108" s="31" t="s">
        <v>15</v>
      </c>
      <c r="C108" s="32" t="s">
        <v>14</v>
      </c>
      <c r="D108" s="33">
        <f>4.08/2*D99</f>
        <v>3.3952829760000003</v>
      </c>
      <c r="E108" s="12" t="s">
        <v>25</v>
      </c>
      <c r="F108" s="2"/>
      <c r="G108" s="2"/>
      <c r="H108" s="12" t="e">
        <f t="shared" si="4"/>
        <v>#VALUE!</v>
      </c>
      <c r="I108" s="11"/>
      <c r="J108" s="22"/>
    </row>
    <row r="109" spans="1:10" x14ac:dyDescent="0.25">
      <c r="A109" s="5" t="s">
        <v>88</v>
      </c>
      <c r="B109" s="31" t="s">
        <v>16</v>
      </c>
      <c r="C109" s="32" t="s">
        <v>14</v>
      </c>
      <c r="D109" s="33">
        <f>5*2*D99</f>
        <v>16.643544000000002</v>
      </c>
      <c r="E109" s="12" t="s">
        <v>25</v>
      </c>
      <c r="F109" s="2"/>
      <c r="G109" s="2"/>
      <c r="H109" s="12" t="e">
        <f t="shared" si="4"/>
        <v>#VALUE!</v>
      </c>
      <c r="I109" s="11"/>
      <c r="J109" s="22"/>
    </row>
    <row r="110" spans="1:10" ht="16.5" thickBot="1" x14ac:dyDescent="0.3">
      <c r="A110" s="78" t="s">
        <v>155</v>
      </c>
      <c r="B110" s="79"/>
      <c r="C110" s="79"/>
      <c r="D110" s="79"/>
      <c r="E110" s="79"/>
      <c r="F110" s="79"/>
      <c r="G110" s="80"/>
      <c r="H110" s="81" t="e">
        <f>H91+H92+H93+H94+H95+H96+H97+H98+H99+H100+H103+H104+H105+H106+H107+H108+H109</f>
        <v>#VALUE!</v>
      </c>
      <c r="I110" s="82"/>
      <c r="J110" s="83"/>
    </row>
    <row r="111" spans="1:10" ht="16.5" thickBot="1" x14ac:dyDescent="0.3">
      <c r="A111" s="84" t="s">
        <v>156</v>
      </c>
      <c r="B111" s="85"/>
      <c r="C111" s="85"/>
      <c r="D111" s="85"/>
      <c r="E111" s="85"/>
      <c r="F111" s="85"/>
      <c r="G111" s="86"/>
      <c r="H111" s="87" t="e">
        <f>I77+I90+I101</f>
        <v>#VALUE!</v>
      </c>
      <c r="I111" s="88"/>
      <c r="J111" s="89"/>
    </row>
    <row r="112" spans="1:10" ht="16.5" thickBot="1" x14ac:dyDescent="0.3">
      <c r="A112" s="72" t="s">
        <v>157</v>
      </c>
      <c r="B112" s="73"/>
      <c r="C112" s="73"/>
      <c r="D112" s="73"/>
      <c r="E112" s="73"/>
      <c r="F112" s="73"/>
      <c r="G112" s="74"/>
      <c r="H112" s="75" t="e">
        <f>J77+J90+J101</f>
        <v>#VALUE!</v>
      </c>
      <c r="I112" s="76"/>
      <c r="J112" s="77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10" ht="30.75" customHeight="1" thickBot="1" x14ac:dyDescent="0.3">
      <c r="A114" s="3"/>
      <c r="B114" s="58" t="s">
        <v>28</v>
      </c>
      <c r="C114" s="59"/>
      <c r="D114" s="59"/>
      <c r="E114" s="59"/>
      <c r="F114" s="3"/>
      <c r="G114" s="3"/>
      <c r="H114" s="3"/>
      <c r="I114" s="4"/>
    </row>
    <row r="115" spans="1:10" s="29" customFormat="1" ht="24" thickBot="1" x14ac:dyDescent="0.4">
      <c r="A115" s="60" t="s">
        <v>29</v>
      </c>
      <c r="B115" s="61"/>
      <c r="C115" s="61"/>
      <c r="D115" s="61"/>
      <c r="E115" s="61"/>
      <c r="F115" s="61"/>
      <c r="G115" s="62"/>
      <c r="H115" s="63" t="e">
        <f>H73+H110</f>
        <v>#VALUE!</v>
      </c>
      <c r="I115" s="64"/>
      <c r="J115" s="65"/>
    </row>
    <row r="116" spans="1:10" s="29" customFormat="1" ht="24" thickBot="1" x14ac:dyDescent="0.4">
      <c r="A116" s="66" t="s">
        <v>30</v>
      </c>
      <c r="B116" s="67"/>
      <c r="C116" s="67"/>
      <c r="D116" s="67"/>
      <c r="E116" s="67"/>
      <c r="F116" s="67"/>
      <c r="G116" s="68"/>
      <c r="H116" s="69" t="e">
        <f>H74+H111</f>
        <v>#VALUE!</v>
      </c>
      <c r="I116" s="70"/>
      <c r="J116" s="71"/>
    </row>
    <row r="117" spans="1:10" s="29" customFormat="1" ht="24" thickBot="1" x14ac:dyDescent="0.4">
      <c r="A117" s="52" t="s">
        <v>89</v>
      </c>
      <c r="B117" s="53"/>
      <c r="C117" s="53"/>
      <c r="D117" s="53"/>
      <c r="E117" s="53"/>
      <c r="F117" s="53"/>
      <c r="G117" s="54"/>
      <c r="H117" s="55" t="e">
        <f>H75+H112</f>
        <v>#VALUE!</v>
      </c>
      <c r="I117" s="56"/>
      <c r="J117" s="57"/>
    </row>
    <row r="118" spans="1:10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10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2" spans="1:10" s="49" customFormat="1" x14ac:dyDescent="0.25">
      <c r="A122" s="48" t="s">
        <v>90</v>
      </c>
      <c r="E122" s="50"/>
      <c r="F122" s="50"/>
      <c r="G122" s="50"/>
      <c r="H122" s="50"/>
      <c r="I122" s="50"/>
      <c r="J122" s="50"/>
    </row>
    <row r="123" spans="1:10" s="49" customFormat="1" x14ac:dyDescent="0.25">
      <c r="A123" s="48"/>
      <c r="E123" s="50"/>
      <c r="F123" s="50"/>
      <c r="G123" s="50"/>
      <c r="H123" s="50"/>
      <c r="I123" s="50"/>
      <c r="J123" s="50"/>
    </row>
    <row r="124" spans="1:10" s="49" customFormat="1" x14ac:dyDescent="0.25">
      <c r="A124" s="48"/>
      <c r="E124" s="50"/>
      <c r="F124" s="50"/>
      <c r="G124" s="50"/>
      <c r="H124" s="50"/>
      <c r="I124" s="50"/>
      <c r="J124" s="50"/>
    </row>
    <row r="125" spans="1:10" s="49" customFormat="1" x14ac:dyDescent="0.25">
      <c r="A125" s="48"/>
      <c r="E125" s="50"/>
      <c r="F125" s="50"/>
      <c r="G125" s="50"/>
      <c r="H125" s="50"/>
      <c r="I125" s="50"/>
      <c r="J125" s="50"/>
    </row>
    <row r="126" spans="1:10" s="49" customFormat="1" x14ac:dyDescent="0.25">
      <c r="A126" s="48" t="s">
        <v>91</v>
      </c>
      <c r="E126" s="50"/>
      <c r="F126" s="50"/>
      <c r="G126" s="50"/>
      <c r="H126" s="50"/>
      <c r="I126" s="50"/>
      <c r="J126" s="50"/>
    </row>
    <row r="127" spans="1:10" s="49" customFormat="1" x14ac:dyDescent="0.25">
      <c r="A127" s="48"/>
      <c r="E127" s="50"/>
      <c r="F127" s="50"/>
      <c r="G127" s="50"/>
      <c r="H127" s="50"/>
      <c r="I127" s="50"/>
      <c r="J127" s="50"/>
    </row>
    <row r="128" spans="1:10" s="49" customFormat="1" x14ac:dyDescent="0.25">
      <c r="A128" s="48"/>
      <c r="E128" s="50"/>
      <c r="F128" s="50"/>
      <c r="G128" s="50"/>
      <c r="H128" s="50"/>
      <c r="I128" s="50"/>
      <c r="J128" s="50"/>
    </row>
    <row r="129" spans="1:11" s="49" customFormat="1" x14ac:dyDescent="0.25">
      <c r="A129" s="48"/>
      <c r="E129" s="50"/>
      <c r="F129" s="50"/>
      <c r="G129" s="50"/>
      <c r="H129" s="50"/>
      <c r="I129" s="50"/>
      <c r="J129" s="50"/>
    </row>
    <row r="130" spans="1:11" s="49" customFormat="1" x14ac:dyDescent="0.25">
      <c r="A130" s="48" t="s">
        <v>187</v>
      </c>
      <c r="E130" s="51"/>
      <c r="F130" s="51"/>
      <c r="G130" s="51"/>
      <c r="H130" s="51"/>
      <c r="I130" s="51"/>
      <c r="J130" s="51"/>
      <c r="K130" s="51"/>
    </row>
  </sheetData>
  <mergeCells count="26">
    <mergeCell ref="A11:J11"/>
    <mergeCell ref="I4:J4"/>
    <mergeCell ref="I5:J5"/>
    <mergeCell ref="I6:J6"/>
    <mergeCell ref="I7:J7"/>
    <mergeCell ref="A8:J8"/>
    <mergeCell ref="A112:G112"/>
    <mergeCell ref="H112:J112"/>
    <mergeCell ref="A73:G73"/>
    <mergeCell ref="H73:J73"/>
    <mergeCell ref="A74:G74"/>
    <mergeCell ref="H74:J74"/>
    <mergeCell ref="A75:G75"/>
    <mergeCell ref="H75:J75"/>
    <mergeCell ref="A76:J76"/>
    <mergeCell ref="A110:G110"/>
    <mergeCell ref="H110:J110"/>
    <mergeCell ref="A111:G111"/>
    <mergeCell ref="H111:J111"/>
    <mergeCell ref="A117:G117"/>
    <mergeCell ref="H117:J117"/>
    <mergeCell ref="B114:E114"/>
    <mergeCell ref="A115:G115"/>
    <mergeCell ref="H115:J115"/>
    <mergeCell ref="A116:G116"/>
    <mergeCell ref="H116:J116"/>
  </mergeCells>
  <printOptions horizontalCentered="1"/>
  <pageMargins left="0.19685039370078741" right="0.19685039370078741" top="0.19685039370078741" bottom="0.19685039370078741" header="0" footer="0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Без пожар.серт. (Гурницкий)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Елена Брониславовна</dc:creator>
  <cp:lastModifiedBy>Левин Сергей Николаевич</cp:lastModifiedBy>
  <cp:lastPrinted>2016-02-26T07:27:28Z</cp:lastPrinted>
  <dcterms:created xsi:type="dcterms:W3CDTF">2016-01-15T07:17:02Z</dcterms:created>
  <dcterms:modified xsi:type="dcterms:W3CDTF">2016-02-26T07:43:20Z</dcterms:modified>
</cp:coreProperties>
</file>